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am 2023\Kỳ họp thứ 13\"/>
    </mc:Choice>
  </mc:AlternateContent>
  <bookViews>
    <workbookView xWindow="-105" yWindow="-105" windowWidth="19425" windowHeight="10560" activeTab="1"/>
  </bookViews>
  <sheets>
    <sheet name="Biểu 18" sheetId="2" r:id="rId1"/>
    <sheet name="Biểu 15" sheetId="1" r:id="rId2"/>
  </sheets>
  <definedNames>
    <definedName name="_xlnm.Print_Area" localSheetId="1">'Biểu 15'!$A$1:$E$35</definedName>
    <definedName name="_xlnm.Print_Area" localSheetId="0">'Biểu 18'!$A$1:$G$76</definedName>
    <definedName name="_xlnm.Print_Titles" localSheetId="0">'Biểu 18'!$5:$5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32" i="1" l="1"/>
  <c r="E31" i="1" s="1"/>
  <c r="D66" i="2"/>
  <c r="D63" i="2"/>
  <c r="D62" i="2"/>
  <c r="D61" i="2"/>
  <c r="D52" i="2"/>
  <c r="D65" i="2" s="1"/>
  <c r="D51" i="2"/>
  <c r="D46" i="2" s="1"/>
  <c r="D38" i="2"/>
  <c r="E40" i="2"/>
  <c r="E41" i="2"/>
  <c r="E42" i="2"/>
  <c r="E43" i="2"/>
  <c r="E39" i="2"/>
  <c r="C38" i="2"/>
  <c r="G10" i="1"/>
  <c r="G11" i="1"/>
  <c r="H11" i="1"/>
  <c r="G13" i="1"/>
  <c r="G15" i="1"/>
  <c r="G19" i="1"/>
  <c r="H19" i="1"/>
  <c r="H20" i="1" s="1"/>
  <c r="J19" i="1"/>
  <c r="G20" i="1"/>
  <c r="H21" i="1"/>
  <c r="G29" i="1"/>
  <c r="D64" i="2" l="1"/>
  <c r="D59" i="2" s="1"/>
  <c r="H22" i="1"/>
  <c r="E38" i="2"/>
  <c r="D69" i="2"/>
  <c r="C69" i="2"/>
  <c r="C59" i="2"/>
  <c r="C46" i="2"/>
  <c r="E46" i="2" s="1"/>
  <c r="D36" i="2"/>
  <c r="C36" i="2"/>
  <c r="D30" i="2"/>
  <c r="C30" i="2"/>
  <c r="D26" i="2"/>
  <c r="C26" i="2"/>
  <c r="C15" i="2"/>
  <c r="E15" i="2" s="1"/>
  <c r="E8" i="2"/>
  <c r="E9" i="2"/>
  <c r="E10" i="2"/>
  <c r="E12" i="2"/>
  <c r="E16" i="2"/>
  <c r="E17" i="2"/>
  <c r="E19" i="2"/>
  <c r="E20" i="2"/>
  <c r="E21" i="2"/>
  <c r="E22" i="2"/>
  <c r="E28" i="2"/>
  <c r="E26" i="2" s="1"/>
  <c r="E31" i="2"/>
  <c r="E30" i="2" s="1"/>
  <c r="E37" i="2"/>
  <c r="E44" i="2"/>
  <c r="E47" i="2"/>
  <c r="E48" i="2"/>
  <c r="E49" i="2"/>
  <c r="E50" i="2"/>
  <c r="E53" i="2"/>
  <c r="E54" i="2"/>
  <c r="E56" i="2"/>
  <c r="E60" i="2"/>
  <c r="E61" i="2"/>
  <c r="E62" i="2"/>
  <c r="E63" i="2"/>
  <c r="E64" i="2"/>
  <c r="E65" i="2"/>
  <c r="E66" i="2"/>
  <c r="E67" i="2"/>
  <c r="E70" i="2"/>
  <c r="E71" i="2"/>
  <c r="E72" i="2"/>
  <c r="E73" i="2"/>
  <c r="E74" i="2"/>
  <c r="E75" i="2"/>
  <c r="E76" i="2"/>
  <c r="G59" i="2"/>
  <c r="G56" i="2" s="1"/>
  <c r="F59" i="2"/>
  <c r="G46" i="2"/>
  <c r="G44" i="2" s="1"/>
  <c r="F46" i="2"/>
  <c r="F44" i="2" s="1"/>
  <c r="G38" i="2"/>
  <c r="G30" i="2"/>
  <c r="G26" i="2"/>
  <c r="F26" i="2"/>
  <c r="F25" i="2" s="1"/>
  <c r="F24" i="2"/>
  <c r="F68" i="2" s="1"/>
  <c r="G24" i="2" s="1"/>
  <c r="G15" i="2"/>
  <c r="F15" i="2"/>
  <c r="F13" i="2"/>
  <c r="G10" i="2"/>
  <c r="F10" i="2"/>
  <c r="L9" i="1"/>
  <c r="E59" i="2" l="1"/>
  <c r="E36" i="2"/>
  <c r="E69" i="2"/>
  <c r="G57" i="2"/>
  <c r="G12" i="2"/>
  <c r="G13" i="2" s="1"/>
  <c r="F31" i="2"/>
  <c r="F30" i="2" s="1"/>
  <c r="G37" i="2"/>
  <c r="G36" i="2" s="1"/>
  <c r="F37" i="2"/>
  <c r="F9" i="2" s="1"/>
  <c r="F36" i="2"/>
  <c r="F35" i="2" s="1"/>
  <c r="F56" i="2" s="1"/>
  <c r="F57" i="2" s="1"/>
  <c r="K19" i="1"/>
  <c r="G9" i="2" l="1"/>
</calcChain>
</file>

<file path=xl/sharedStrings.xml><?xml version="1.0" encoding="utf-8"?>
<sst xmlns="http://schemas.openxmlformats.org/spreadsheetml/2006/main" count="223" uniqueCount="103">
  <si>
    <t>CÂN ĐỐI NGÂN SÁCH ĐỊA PHƯƠNG NĂM 2022</t>
  </si>
  <si>
    <t>Đơn vị: Triệu đồng</t>
  </si>
  <si>
    <t>STT</t>
  </si>
  <si>
    <t>Nội dung</t>
  </si>
  <si>
    <t>Dự toán năm 2022</t>
  </si>
  <si>
    <t>A</t>
  </si>
  <si>
    <t>B</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</si>
  <si>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</si>
  <si>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</si>
  <si>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</si>
  <si>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</si>
  <si>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</si>
  <si>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</si>
  <si>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</si>
  <si>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</si>
  <si>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thực hiện cải cách tiền lương</t>
  </si>
  <si>
    <t>Thu bổ sung có mục tiêu</t>
  </si>
  <si>
    <t>III</t>
  </si>
  <si>
    <t>Thu từ quỹ dự trữ tài chính</t>
  </si>
  <si>
    <t>IV</t>
  </si>
  <si>
    <t>Thu kết dư</t>
  </si>
  <si>
    <t>V</t>
  </si>
  <si>
    <t>Thu chuyển nguồn từ năm trước chuyển sang</t>
  </si>
  <si>
    <t>TỔNG CHI NSĐP</t>
  </si>
  <si>
    <t xml:space="preserve">Tổng chi cân đối NSĐP </t>
  </si>
  <si>
    <t xml:space="preserve">Chi đầu tư phát triển </t>
  </si>
  <si>
    <t>Chi thường xuyên</t>
  </si>
  <si>
    <t xml:space="preserve">Chi trả nợ lãi, phí các khoản do chính quyền địa phương vay </t>
  </si>
  <si>
    <t xml:space="preserve">Chi bổ sung quỹ dự trữ tài chính </t>
  </si>
  <si>
    <t>Dự phòng ngân sách</t>
  </si>
  <si>
    <t>Chi tạo nguồn, điều chỉnh tiền lương</t>
  </si>
  <si>
    <t xml:space="preserve">Chi các chương trình mục tiêu </t>
  </si>
  <si>
    <t>Chi các chương trình mục tiêu quốc gia</t>
  </si>
  <si>
    <t>Chi các chương trình mục tiêu, nhiệm vụ</t>
  </si>
  <si>
    <t>Chi chuyển nguồn sang năm sau</t>
  </si>
  <si>
    <t>C</t>
  </si>
  <si>
    <t xml:space="preserve">BỘI CHI NSĐP </t>
  </si>
  <si>
    <t>D</t>
  </si>
  <si>
    <t xml:space="preserve">CHI TRẢ NỢ GỐC CỦA NSĐP </t>
  </si>
  <si>
    <t>Từ nguồn vay để trả nợ gốc</t>
  </si>
  <si>
    <t>Từ nguồn bội thu, tăng thu, tiết kiệm chi, kết dư ngân sách cấp tỉnh</t>
  </si>
  <si>
    <t>E</t>
  </si>
  <si>
    <t xml:space="preserve">TỔNG MỨC VAY CỦA NSĐP </t>
  </si>
  <si>
    <t>Vay để bù đắp bội chi</t>
  </si>
  <si>
    <t>Vay để trả nợ gốc</t>
  </si>
  <si>
    <r>
      <t xml:space="preserve">Ghi chú: </t>
    </r>
    <r>
      <rPr>
        <i/>
        <sz val="11"/>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</si>
  <si>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(2) Theo quy định tại Điều 7, Điều 11 Luật NSNN, ngân sách huyện, xã không có nhiệm vụ chi trả nợ lãi vay, thu - chi quỹ dự trữ tài chính, bội chi NSĐP, vay và chi trả nợ gốc.</t>
  </si>
  <si>
    <t>(3) Đối với các chỉ tiêu thu NSĐP, so sánh dự toán năm kế hoạch với ước thực hiện năm hiện hành. Đối với các chỉ tiêu chi NSĐP, so sánh dự toán năm kế hoạch với dự toán năm hiện hành.</t>
  </si>
  <si>
    <t>BỘI CHI VÀ KẾ HOẠCH VAY, TRẢ NỢ NGÂN SÁCH ĐỊA PHƯƠNG NĂM 2022</t>
  </si>
  <si>
    <t>NỘI DUNG</t>
  </si>
  <si>
    <t>DỰ KIẾN NĂM 2022</t>
  </si>
  <si>
    <t>DỰ KIẾN NĂM 2023</t>
  </si>
  <si>
    <t>CHI CÂN ĐỐI NSĐP</t>
  </si>
  <si>
    <t>BỘI CHI NSĐP/BỘI THU NSĐP</t>
  </si>
  <si>
    <t>HẠN MỨC DƯ NỢ VAY TỐI ĐA CỦA NGÂN SÁCH ĐỊA PHƯƠNG THEO QUY ĐỊNH</t>
  </si>
  <si>
    <t>KẾ HOẠCH VAY, TRẢ NỢ GỐC</t>
  </si>
  <si>
    <t>Tổng dư nợ đầu năm</t>
  </si>
  <si>
    <t xml:space="preserve"> -</t>
  </si>
  <si>
    <t>Tỷ lệ mức dư nợ đầu kỳ so với mức dư nợ vay tối đa của ngân sách địa phương (%)</t>
  </si>
  <si>
    <t>Trái phiếu chính quyền địa phương</t>
  </si>
  <si>
    <t>Vay lại từ nguồn Chính phủ vay ngoài nước (1)</t>
  </si>
  <si>
    <t>Chương trình đô thị miền núi phía Bắc - thị xã Bắc Kạn</t>
  </si>
  <si>
    <t xml:space="preserve"> - </t>
  </si>
  <si>
    <t xml:space="preserve">Dự án sửa chữa và nâng cao an toàn đập (WB8) </t>
  </si>
  <si>
    <t>Đầu tư xây dựng và phát triển hệ thống cung ứng dịch vụ y tế tuyến cơ sở</t>
  </si>
  <si>
    <t>Chưa phân bổ</t>
  </si>
  <si>
    <t>Vay trong nước khác theo quy định của pháp luật</t>
  </si>
  <si>
    <t xml:space="preserve">Trả nợ gốc vay trong năm </t>
  </si>
  <si>
    <t>Nợ gốc phải trả phân theo nguồn vay</t>
  </si>
  <si>
    <t>Vay lại từ nguồn Chính phủ vay ngoài nước</t>
  </si>
  <si>
    <t>Nguồn trả nợ</t>
  </si>
  <si>
    <t>Từ nguồn vay</t>
  </si>
  <si>
    <t>Bội thu ngân sách địa phương</t>
  </si>
  <si>
    <t>Tăng thu, tiết kiệm chi</t>
  </si>
  <si>
    <t>Kết dư ngân sách cấp tỉnh</t>
  </si>
  <si>
    <t>Tổng mức vay trong năm</t>
  </si>
  <si>
    <t>Theo mục đích vay</t>
  </si>
  <si>
    <t>Vay bù đắp bội chi</t>
  </si>
  <si>
    <t>Vay trả nợ gốc</t>
  </si>
  <si>
    <t>Theo nguồn vay</t>
  </si>
  <si>
    <t xml:space="preserve"> +</t>
  </si>
  <si>
    <t>Tổng dư nợ cuối năm</t>
  </si>
  <si>
    <t>Tỷ lệ mức dư nợ cuối kỳ so với mức dư nợ vay tối đa của ngân sách địa phương (%)</t>
  </si>
  <si>
    <t>G</t>
  </si>
  <si>
    <t>TRẢ NỢ LÃI, PHÍ</t>
  </si>
  <si>
    <t>Điều chỉnh tăng</t>
  </si>
  <si>
    <t>Dự toán năm 2022 sau điều chỉnh</t>
  </si>
  <si>
    <t>Ghi chú</t>
  </si>
  <si>
    <t>Tăng trả nợ gốc trước hạn theo Quyết định số 74/QĐ-BTC</t>
  </si>
  <si>
    <t>(Chi tiết sau điều chỉnh)</t>
  </si>
  <si>
    <t>3=1+2</t>
  </si>
  <si>
    <t>Điều chỉnh (Tăng +, Giảm -)</t>
  </si>
  <si>
    <t xml:space="preserve">Dự án quản lý tài sản đường địa phương (LRAMP) </t>
  </si>
  <si>
    <t>Dự án hạ tầng cơ bản phát triển toàn diện cho cơ sở hạ tầng tỉnh Đông Bắc- tỉnh Bắc Kạn (ADB)</t>
  </si>
  <si>
    <t>Chương trình mở rộng quy mô nước sạch và vệ sinh môi trường nông thôn</t>
  </si>
  <si>
    <t>Dự án hỗ trợ kinh doanh cho nông hộ (CSSP)</t>
  </si>
  <si>
    <t>Dự án hạ tầng cơ bản phát triển toàn diện cho cơ sở hạ tầng  tỉnh Đông Bắc- tỉnh Bắc Kạn (ADB)</t>
  </si>
  <si>
    <t>Chương trình  mở rộng quy mô nước sạch và vệ sinh môi trường nông thôn</t>
  </si>
  <si>
    <t>Dự toán
 năm 2022</t>
  </si>
  <si>
    <t>(Kèm theo Nghị quyết số             /NQ-HĐND ngày           /4/2023 của Hội đồng nhân dân tỉnh)</t>
  </si>
  <si>
    <t>(Kèm theo Nghị quyết số             /NQ-HĐND ngày            /4/2023 của Hội đồng nhân dân tỉnh)</t>
  </si>
  <si>
    <t>THU CÂN ĐỐI NGÂN SÁCH ĐỊA PHƯƠNG (NSĐP)</t>
  </si>
  <si>
    <t>TỔNG NGUỒN THU NGÂN SÁCH ĐỊA PHƯƠNG (NSĐP)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</si>
</sst>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_(* #,##0_);_(* \(#,##0\);_(* &quot;-&quot;??_);_(@_)"/>
    <numFmt numFmtId="166" formatCode="#,##0.0"/>
    <numFmt numFmtId="167" formatCode="_-* #,##0\ _₫_-;\-* #,##0\ _₫_-;_-* &quot;-&quot;??\ _₫_-;_-@_-"/>
    <numFmt numFmtId="168" formatCode="0.0%"/>
  </numFmts>
  <fonts count="15" x14ac:knownFonts="1">
    <font>
      <sz val="12"/>
      <color theme="1"/>
      <name val="Times New Roman"/>
      <family val="2"/>
    </font>
    <font>
      <sz val="12"/>
      <color theme="1"/>
      <name val="Times New Roman"/>
      <family val="2"/>
      <charset val="163"/>
    </font>
    <font>
      <sz val="12"/>
      <color theme="1"/>
      <name val="Times New Roman"/>
      <family val="2"/>
    </font>
    <font>
      <b/>
      <sz val="14"/>
      <name val="Times New Roman"/>
      <family val="1"/>
    </font>
    <font>
      <sz val="11"/>
      <name val="Times New Roman"/>
      <family val="1"/>
    </font>
    <font>
      <i/>
      <sz val="12"/>
      <name val="Times New Roman"/>
      <family val="1"/>
    </font>
    <font>
      <i/>
      <sz val="11"/>
      <name val="Times New Roman"/>
      <family val="1"/>
    </font>
    <font>
      <b/>
      <sz val="11"/>
      <name val="Times New Roman"/>
      <family val="1"/>
    </font>
    <font>
      <b/>
      <i/>
      <sz val="11"/>
      <name val="Times New Roman"/>
      <family val="1"/>
    </font>
    <font>
      <sz val="12"/>
      <name val=".VnTime"/>
      <family val="2"/>
    </font>
    <font>
      <b/>
      <sz val="12"/>
      <name val="Times New Roman"/>
      <family val="1"/>
    </font>
    <font>
      <sz val="12"/>
      <name val="Times New Roman"/>
      <family val="1"/>
    </font>
    <font>
      <b/>
      <i/>
      <sz val="10"/>
      <name val="Times New Roman"/>
      <family val="1"/>
    </font>
    <font>
      <sz val="10"/>
      <name val="Times New Roman"/>
      <family val="1"/>
    </font>
    <font>
      <b/>
      <i/>
      <sz val="12"/>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8">
    <xf numFmtId="0" fontId="0" fillId="0" borderId="0"/>
    <xf numFmtId="43" fontId="2" fillId="0" borderId="0" applyFont="0" applyFill="0" applyBorder="0" applyAlignment="0" applyProtection="0"/>
    <xf numFmtId="0" fontId="9" fillId="0" borderId="0"/>
    <xf numFmtId="164" fontId="1"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20">
    <xf numFmtId="0" fontId="0" fillId="0" borderId="0" xfId="0"/>
    <xf numFmtId="0" fontId="3" fillId="2" borderId="0" xfId="0" applyFont="1" applyFill="1" applyAlignment="1">
      <alignment horizontal="center" vertical="center"/>
    </xf>
    <xf numFmtId="0" fontId="4" fillId="2" borderId="0" xfId="0" applyFont="1" applyFill="1"/>
    <xf numFmtId="0" fontId="5" fillId="2" borderId="0" xfId="0" applyFont="1" applyFill="1" applyAlignment="1">
      <alignment horizontal="center" vertical="center"/>
    </xf>
    <xf numFmtId="0" fontId="6" fillId="2" borderId="0" xfId="0" applyFont="1" applyFill="1" applyAlignment="1">
      <alignment horizontal="righ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3" fontId="7" fillId="2" borderId="5" xfId="0" applyNumberFormat="1" applyFont="1" applyFill="1" applyBorder="1" applyAlignment="1">
      <alignment vertical="center" wrapText="1"/>
    </xf>
    <xf numFmtId="3" fontId="4" fillId="2" borderId="0" xfId="0" applyNumberFormat="1" applyFont="1" applyFill="1"/>
    <xf numFmtId="0" fontId="4" fillId="2"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3" fontId="4" fillId="2" borderId="5" xfId="0" applyNumberFormat="1" applyFont="1" applyFill="1" applyBorder="1" applyAlignment="1">
      <alignment vertical="center" wrapText="1"/>
    </xf>
    <xf numFmtId="165" fontId="4" fillId="2" borderId="5" xfId="1" applyNumberFormat="1" applyFont="1" applyFill="1" applyBorder="1" applyAlignment="1">
      <alignment horizontal="right" vertical="center" wrapText="1"/>
    </xf>
    <xf numFmtId="0" fontId="4" fillId="2" borderId="5" xfId="0" applyFont="1" applyFill="1" applyBorder="1" applyAlignment="1">
      <alignment vertical="center" wrapText="1"/>
    </xf>
    <xf numFmtId="165" fontId="7" fillId="2" borderId="5" xfId="1" applyNumberFormat="1" applyFont="1" applyFill="1" applyBorder="1" applyAlignment="1">
      <alignment vertical="center" wrapText="1"/>
    </xf>
    <xf numFmtId="43" fontId="7" fillId="2" borderId="5" xfId="1" applyFont="1" applyFill="1" applyBorder="1" applyAlignment="1">
      <alignment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justify" vertical="center" wrapText="1"/>
    </xf>
    <xf numFmtId="3" fontId="7" fillId="2" borderId="6" xfId="0" applyNumberFormat="1" applyFont="1" applyFill="1" applyBorder="1" applyAlignment="1">
      <alignmen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3" fontId="4" fillId="2" borderId="4" xfId="0" applyNumberFormat="1" applyFont="1" applyFill="1" applyBorder="1" applyAlignment="1">
      <alignmen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0" xfId="0" applyFont="1" applyFill="1" applyAlignment="1">
      <alignment horizontal="left"/>
    </xf>
    <xf numFmtId="0" fontId="6" fillId="2" borderId="0" xfId="0" applyFont="1" applyFill="1" applyAlignment="1">
      <alignment horizontal="left" vertical="center" wrapText="1"/>
    </xf>
    <xf numFmtId="0" fontId="10" fillId="2" borderId="0" xfId="2" applyFont="1" applyFill="1" applyAlignment="1">
      <alignment vertical="center"/>
    </xf>
    <xf numFmtId="0" fontId="11" fillId="0" borderId="0" xfId="0" applyFont="1"/>
    <xf numFmtId="0" fontId="10" fillId="2" borderId="0" xfId="2" applyFont="1" applyFill="1" applyAlignment="1">
      <alignment horizontal="center" vertical="center"/>
    </xf>
    <xf numFmtId="0" fontId="5" fillId="2" borderId="0" xfId="2" applyFont="1" applyFill="1" applyAlignment="1">
      <alignment horizontal="left" vertical="center"/>
    </xf>
    <xf numFmtId="0" fontId="11" fillId="2" borderId="0" xfId="0" applyFont="1" applyFill="1"/>
    <xf numFmtId="0" fontId="10"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xf numFmtId="0" fontId="10" fillId="2" borderId="4" xfId="0" applyFont="1" applyFill="1" applyBorder="1" applyAlignment="1">
      <alignment horizontal="center" vertical="center" wrapText="1"/>
    </xf>
    <xf numFmtId="0" fontId="10" fillId="2" borderId="4" xfId="0" applyFont="1" applyFill="1" applyBorder="1" applyAlignment="1">
      <alignment horizontal="justify" vertical="center" wrapText="1"/>
    </xf>
    <xf numFmtId="3" fontId="10" fillId="2" borderId="4" xfId="0" applyNumberFormat="1" applyFont="1" applyFill="1" applyBorder="1" applyAlignment="1">
      <alignment horizontal="right" vertical="center" wrapText="1"/>
    </xf>
    <xf numFmtId="166" fontId="10" fillId="2" borderId="5" xfId="2" applyNumberFormat="1" applyFont="1" applyFill="1" applyBorder="1" applyAlignment="1">
      <alignment horizontal="right" vertical="center"/>
    </xf>
    <xf numFmtId="0" fontId="11"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justify" vertical="center" wrapText="1"/>
    </xf>
    <xf numFmtId="3" fontId="10" fillId="2" borderId="5" xfId="0" applyNumberFormat="1" applyFont="1" applyFill="1" applyBorder="1" applyAlignment="1">
      <alignment horizontal="right" vertical="center" wrapText="1"/>
    </xf>
    <xf numFmtId="0" fontId="10" fillId="2" borderId="5" xfId="2" applyFont="1" applyFill="1" applyBorder="1" applyAlignment="1">
      <alignment horizontal="center" vertical="center"/>
    </xf>
    <xf numFmtId="0" fontId="10" fillId="2" borderId="5" xfId="2" applyFont="1" applyFill="1" applyBorder="1" applyAlignment="1">
      <alignment horizontal="justify" vertical="center"/>
    </xf>
    <xf numFmtId="167" fontId="10" fillId="2" borderId="5" xfId="1" applyNumberFormat="1" applyFont="1" applyFill="1" applyBorder="1" applyAlignment="1">
      <alignment horizontal="right" vertical="center" wrapText="1"/>
    </xf>
    <xf numFmtId="167" fontId="11" fillId="0" borderId="0" xfId="0" applyNumberFormat="1" applyFont="1"/>
    <xf numFmtId="0" fontId="10" fillId="2" borderId="5" xfId="2" applyFont="1" applyFill="1" applyBorder="1" applyAlignment="1">
      <alignment horizontal="justify" vertical="center" wrapText="1"/>
    </xf>
    <xf numFmtId="3" fontId="10" fillId="2" borderId="5" xfId="2" applyNumberFormat="1" applyFont="1" applyFill="1" applyBorder="1" applyAlignment="1">
      <alignment horizontal="right" vertical="center"/>
    </xf>
    <xf numFmtId="3" fontId="10" fillId="2" borderId="9" xfId="2" applyNumberFormat="1" applyFont="1" applyFill="1" applyBorder="1" applyAlignment="1">
      <alignment horizontal="right" vertical="center"/>
    </xf>
    <xf numFmtId="3" fontId="11" fillId="0" borderId="0" xfId="0" applyNumberFormat="1" applyFont="1"/>
    <xf numFmtId="167" fontId="11" fillId="2" borderId="5" xfId="1" applyNumberFormat="1" applyFont="1" applyFill="1" applyBorder="1" applyAlignment="1">
      <alignment horizontal="right" vertical="center" wrapText="1"/>
    </xf>
    <xf numFmtId="166" fontId="11" fillId="2" borderId="5" xfId="2" applyNumberFormat="1" applyFont="1" applyFill="1" applyBorder="1" applyAlignment="1">
      <alignment horizontal="right" vertical="center"/>
    </xf>
    <xf numFmtId="3" fontId="11" fillId="2" borderId="5" xfId="2" applyNumberFormat="1" applyFont="1" applyFill="1" applyBorder="1" applyAlignment="1">
      <alignment horizontal="right" vertical="center"/>
    </xf>
    <xf numFmtId="0" fontId="5" fillId="2" borderId="5" xfId="2" applyFont="1" applyFill="1" applyBorder="1" applyAlignment="1">
      <alignment horizontal="justify" vertical="center" wrapText="1"/>
    </xf>
    <xf numFmtId="168" fontId="5" fillId="2" borderId="5" xfId="4" applyNumberFormat="1" applyFont="1" applyFill="1" applyBorder="1" applyAlignment="1">
      <alignment horizontal="right" vertical="center" wrapText="1"/>
    </xf>
    <xf numFmtId="9" fontId="5" fillId="2" borderId="5" xfId="4" applyFont="1" applyFill="1" applyBorder="1" applyAlignment="1">
      <alignment horizontal="right" vertical="center" wrapText="1"/>
    </xf>
    <xf numFmtId="0" fontId="11" fillId="2" borderId="5" xfId="2" applyFont="1" applyFill="1" applyBorder="1" applyAlignment="1">
      <alignment horizontal="center" vertical="center"/>
    </xf>
    <xf numFmtId="0" fontId="11" fillId="2" borderId="5" xfId="2" applyFont="1" applyFill="1" applyBorder="1" applyAlignment="1">
      <alignment horizontal="justify" vertical="center" wrapText="1"/>
    </xf>
    <xf numFmtId="167" fontId="5" fillId="2" borderId="5" xfId="1" applyNumberFormat="1" applyFont="1" applyFill="1" applyBorder="1" applyAlignment="1">
      <alignment horizontal="right" vertical="center" wrapText="1"/>
    </xf>
    <xf numFmtId="3" fontId="5" fillId="2" borderId="5" xfId="2" applyNumberFormat="1" applyFont="1" applyFill="1" applyBorder="1" applyAlignment="1">
      <alignment horizontal="right" vertical="center"/>
    </xf>
    <xf numFmtId="43" fontId="11" fillId="2" borderId="5" xfId="1" applyFont="1" applyFill="1" applyBorder="1" applyAlignment="1">
      <alignment horizontal="right" vertical="center"/>
    </xf>
    <xf numFmtId="0" fontId="10" fillId="2" borderId="5" xfId="2" quotePrefix="1" applyFont="1" applyFill="1" applyBorder="1" applyAlignment="1">
      <alignment horizontal="center" vertical="center"/>
    </xf>
    <xf numFmtId="0" fontId="14" fillId="2" borderId="5" xfId="2" applyFont="1" applyFill="1" applyBorder="1" applyAlignment="1">
      <alignment horizontal="center" vertical="center"/>
    </xf>
    <xf numFmtId="0" fontId="14" fillId="2" borderId="5" xfId="2" applyFont="1" applyFill="1" applyBorder="1" applyAlignment="1">
      <alignment horizontal="justify" vertical="center" wrapText="1"/>
    </xf>
    <xf numFmtId="167" fontId="14" fillId="2" borderId="5" xfId="1" applyNumberFormat="1" applyFont="1" applyFill="1" applyBorder="1" applyAlignment="1">
      <alignment horizontal="right" vertical="center" wrapText="1"/>
    </xf>
    <xf numFmtId="3" fontId="14" fillId="2" borderId="5" xfId="2" applyNumberFormat="1" applyFont="1" applyFill="1" applyBorder="1" applyAlignment="1">
      <alignment horizontal="right" vertical="center"/>
    </xf>
    <xf numFmtId="0" fontId="14" fillId="0" borderId="0" xfId="0" applyFont="1"/>
    <xf numFmtId="166" fontId="5" fillId="2" borderId="5" xfId="2" applyNumberFormat="1" applyFont="1" applyFill="1" applyBorder="1" applyAlignment="1">
      <alignment horizontal="right" vertical="center"/>
    </xf>
    <xf numFmtId="3" fontId="5" fillId="2" borderId="4" xfId="2" applyNumberFormat="1" applyFont="1" applyFill="1" applyBorder="1" applyAlignment="1">
      <alignment horizontal="right" vertical="center"/>
    </xf>
    <xf numFmtId="167" fontId="11" fillId="2" borderId="4" xfId="1" applyNumberFormat="1" applyFont="1" applyFill="1" applyBorder="1" applyAlignment="1">
      <alignment horizontal="right" vertical="center" wrapText="1"/>
    </xf>
    <xf numFmtId="3" fontId="10" fillId="2" borderId="6" xfId="2" applyNumberFormat="1" applyFont="1" applyFill="1" applyBorder="1" applyAlignment="1">
      <alignment horizontal="right" vertical="center"/>
    </xf>
    <xf numFmtId="165" fontId="11" fillId="2" borderId="5" xfId="7" applyNumberFormat="1" applyFont="1" applyFill="1" applyBorder="1" applyAlignment="1">
      <alignment vertical="center" wrapText="1"/>
    </xf>
    <xf numFmtId="0" fontId="11" fillId="2" borderId="6" xfId="2" applyFont="1" applyFill="1" applyBorder="1" applyAlignment="1">
      <alignment horizontal="center" vertical="center"/>
    </xf>
    <xf numFmtId="0" fontId="5" fillId="2" borderId="6" xfId="2" applyFont="1" applyFill="1" applyBorder="1" applyAlignment="1">
      <alignment horizontal="justify" vertical="center" wrapText="1"/>
    </xf>
    <xf numFmtId="165" fontId="11" fillId="2" borderId="6" xfId="7" applyNumberFormat="1" applyFont="1" applyFill="1" applyBorder="1" applyAlignment="1">
      <alignment vertical="center" wrapText="1"/>
    </xf>
    <xf numFmtId="3" fontId="5" fillId="2" borderId="6" xfId="2" applyNumberFormat="1" applyFont="1" applyFill="1" applyBorder="1" applyAlignment="1">
      <alignment horizontal="right" vertical="center"/>
    </xf>
    <xf numFmtId="0" fontId="5" fillId="0" borderId="0" xfId="2" applyFont="1" applyAlignment="1">
      <alignment vertical="center"/>
    </xf>
    <xf numFmtId="0" fontId="11" fillId="0" borderId="0" xfId="2" applyFont="1" applyAlignment="1">
      <alignment vertical="center"/>
    </xf>
    <xf numFmtId="0" fontId="5" fillId="0" borderId="0" xfId="2" applyFont="1" applyAlignment="1">
      <alignment horizontal="center" vertical="center"/>
    </xf>
    <xf numFmtId="166" fontId="11" fillId="2" borderId="6" xfId="2" applyNumberFormat="1" applyFont="1" applyFill="1" applyBorder="1" applyAlignment="1">
      <alignment horizontal="right" vertical="center"/>
    </xf>
    <xf numFmtId="3" fontId="7" fillId="2" borderId="5" xfId="0" applyNumberFormat="1" applyFont="1" applyFill="1" applyBorder="1" applyAlignment="1">
      <alignment horizontal="center" vertical="center" wrapText="1"/>
    </xf>
    <xf numFmtId="0" fontId="7" fillId="2" borderId="4" xfId="0" applyFont="1" applyFill="1" applyBorder="1" applyAlignment="1">
      <alignment horizontal="justify" vertical="center" wrapText="1"/>
    </xf>
    <xf numFmtId="3" fontId="7" fillId="2" borderId="4" xfId="0" applyNumberFormat="1" applyFont="1" applyFill="1" applyBorder="1" applyAlignment="1">
      <alignment vertical="center" wrapText="1"/>
    </xf>
    <xf numFmtId="3" fontId="7" fillId="2" borderId="4" xfId="0" applyNumberFormat="1" applyFont="1" applyFill="1" applyBorder="1" applyAlignment="1">
      <alignment horizontal="center" vertical="center" wrapText="1"/>
    </xf>
    <xf numFmtId="168" fontId="5" fillId="2" borderId="5" xfId="2" applyNumberFormat="1" applyFont="1" applyFill="1" applyBorder="1" applyAlignment="1">
      <alignment horizontal="right" vertical="center"/>
    </xf>
    <xf numFmtId="0" fontId="7" fillId="2" borderId="0" xfId="0" applyFont="1" applyFill="1" applyAlignment="1">
      <alignment horizontal="center" vertical="center" wrapText="1"/>
    </xf>
    <xf numFmtId="3" fontId="7" fillId="2" borderId="0" xfId="0" applyNumberFormat="1" applyFont="1" applyFill="1" applyAlignment="1">
      <alignment vertical="center" wrapText="1"/>
    </xf>
    <xf numFmtId="165" fontId="4" fillId="2" borderId="0" xfId="1" applyNumberFormat="1" applyFont="1" applyFill="1" applyBorder="1" applyAlignment="1">
      <alignment horizontal="right" vertical="center" wrapText="1"/>
    </xf>
    <xf numFmtId="3" fontId="4" fillId="2" borderId="0" xfId="0" applyNumberFormat="1" applyFont="1" applyFill="1" applyAlignment="1">
      <alignment vertical="center" wrapText="1"/>
    </xf>
    <xf numFmtId="0" fontId="4" fillId="2" borderId="0" xfId="0" applyFont="1" applyFill="1" applyAlignment="1">
      <alignment vertical="center" wrapText="1"/>
    </xf>
    <xf numFmtId="165" fontId="7" fillId="2" borderId="0" xfId="1" applyNumberFormat="1" applyFont="1" applyFill="1" applyBorder="1" applyAlignment="1">
      <alignment vertical="center" wrapText="1"/>
    </xf>
    <xf numFmtId="43" fontId="7" fillId="2" borderId="0" xfId="1" applyFont="1" applyFill="1" applyBorder="1" applyAlignment="1">
      <alignment vertical="center" wrapText="1"/>
    </xf>
    <xf numFmtId="0" fontId="8" fillId="2" borderId="0" xfId="0" applyFont="1" applyFill="1" applyAlignment="1">
      <alignment horizontal="left" wrapText="1"/>
    </xf>
    <xf numFmtId="3" fontId="5" fillId="2" borderId="5" xfId="1" applyNumberFormat="1" applyFont="1" applyFill="1" applyBorder="1" applyAlignment="1">
      <alignment horizontal="right" vertical="center" wrapText="1"/>
    </xf>
    <xf numFmtId="3" fontId="11" fillId="2" borderId="9" xfId="0" applyNumberFormat="1" applyFont="1" applyFill="1" applyBorder="1"/>
    <xf numFmtId="0" fontId="11" fillId="2" borderId="5" xfId="0" applyFont="1" applyFill="1" applyBorder="1"/>
    <xf numFmtId="3" fontId="11" fillId="2" borderId="5" xfId="0" applyNumberFormat="1" applyFont="1" applyFill="1" applyBorder="1"/>
    <xf numFmtId="167" fontId="11" fillId="2" borderId="5" xfId="0" applyNumberFormat="1" applyFont="1" applyFill="1" applyBorder="1"/>
    <xf numFmtId="167" fontId="14" fillId="2" borderId="5" xfId="0" applyNumberFormat="1" applyFont="1" applyFill="1" applyBorder="1"/>
    <xf numFmtId="3" fontId="14" fillId="2" borderId="5" xfId="0" applyNumberFormat="1" applyFont="1" applyFill="1" applyBorder="1"/>
    <xf numFmtId="165" fontId="11" fillId="2" borderId="5" xfId="1" applyNumberFormat="1" applyFont="1" applyFill="1" applyBorder="1"/>
    <xf numFmtId="165" fontId="11" fillId="2" borderId="6" xfId="1" applyNumberFormat="1" applyFont="1" applyFill="1" applyBorder="1"/>
    <xf numFmtId="0" fontId="10" fillId="2" borderId="0" xfId="2" applyFont="1" applyFill="1" applyAlignment="1">
      <alignment horizontal="center" vertical="center"/>
    </xf>
    <xf numFmtId="3" fontId="5" fillId="2" borderId="0" xfId="2" applyNumberFormat="1" applyFont="1" applyFill="1" applyAlignment="1">
      <alignment horizontal="center" vertical="center"/>
    </xf>
    <xf numFmtId="0" fontId="5" fillId="2" borderId="0" xfId="2" applyFont="1" applyFill="1" applyAlignment="1">
      <alignment horizontal="center" vertical="center"/>
    </xf>
    <xf numFmtId="0" fontId="5" fillId="2" borderId="8" xfId="0" applyFont="1" applyFill="1" applyBorder="1" applyAlignment="1">
      <alignment horizontal="right" vertical="center"/>
    </xf>
    <xf numFmtId="0" fontId="5" fillId="0" borderId="0" xfId="2" applyFont="1" applyAlignment="1">
      <alignment horizontal="center" vertical="center"/>
    </xf>
    <xf numFmtId="0" fontId="13" fillId="2" borderId="10" xfId="0" applyFont="1" applyFill="1" applyBorder="1" applyAlignment="1">
      <alignment horizontal="center" wrapText="1"/>
    </xf>
    <xf numFmtId="0" fontId="13" fillId="2" borderId="11" xfId="0" applyFont="1" applyFill="1" applyBorder="1" applyAlignment="1">
      <alignment horizontal="center" wrapText="1"/>
    </xf>
    <xf numFmtId="0" fontId="13" fillId="2" borderId="4" xfId="0" applyFont="1" applyFill="1" applyBorder="1" applyAlignment="1">
      <alignment horizontal="center" wrapText="1"/>
    </xf>
    <xf numFmtId="0" fontId="3" fillId="2" borderId="0" xfId="0" applyFont="1" applyFill="1" applyAlignment="1">
      <alignment horizontal="center" vertical="center"/>
    </xf>
    <xf numFmtId="0" fontId="8" fillId="2" borderId="7" xfId="0" applyFont="1" applyFill="1" applyBorder="1" applyAlignment="1">
      <alignment horizontal="left" wrapText="1"/>
    </xf>
    <xf numFmtId="0" fontId="6" fillId="2" borderId="0" xfId="0" applyFont="1" applyFill="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7" fillId="2" borderId="1" xfId="0" applyFont="1" applyFill="1" applyBorder="1" applyAlignment="1">
      <alignment horizontal="center" vertical="center" wrapText="1"/>
    </xf>
  </cellXfs>
  <cellStyles count="8">
    <cellStyle name="Comma" xfId="1" builtinId="3"/>
    <cellStyle name="Comma 12" xfId="3"/>
    <cellStyle name="Comma 14" xfId="5"/>
    <cellStyle name="Comma 16" xfId="6"/>
    <cellStyle name="Comma 2 3" xfId="7"/>
    <cellStyle name="Normal" xfId="0" builtinId="0"/>
    <cellStyle name="Normal 2"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0"/>
  <sheetViews>
    <sheetView view="pageBreakPreview" zoomScale="60" zoomScaleNormal="100" workbookViewId="0">
      <selection activeCell="B20" sqref="B20"/>
    </sheetView>
  </sheetViews>
  <sheetFormatPr defaultColWidth="9" defaultRowHeight="15.75" x14ac:dyDescent="0.25"/>
  <cols>
    <col min="1" max="1" width="4.625" style="79" customWidth="1"/>
    <col min="2" max="2" width="48.375" style="79" customWidth="1"/>
    <col min="3" max="4" width="12" style="79" customWidth="1"/>
    <col min="5" max="5" width="12.375" style="79" customWidth="1"/>
    <col min="6" max="6" width="10.625" style="79" hidden="1" customWidth="1"/>
    <col min="7" max="7" width="10" style="79" hidden="1" customWidth="1"/>
    <col min="8" max="8" width="10.375" style="29" hidden="1" customWidth="1"/>
    <col min="9" max="9" width="11.75" style="29" customWidth="1"/>
    <col min="10" max="10" width="12.75" style="29" customWidth="1"/>
    <col min="11" max="16384" width="9" style="29"/>
  </cols>
  <sheetData>
    <row r="1" spans="1:9" ht="22.5" customHeight="1" x14ac:dyDescent="0.25">
      <c r="A1" s="104" t="s">
        <v>48</v>
      </c>
      <c r="B1" s="104"/>
      <c r="C1" s="104"/>
      <c r="D1" s="104"/>
      <c r="E1" s="104"/>
      <c r="F1" s="104"/>
      <c r="G1" s="104"/>
      <c r="H1" s="28"/>
    </row>
    <row r="2" spans="1:9" ht="15" customHeight="1" x14ac:dyDescent="0.25">
      <c r="A2" s="112" t="s">
        <v>89</v>
      </c>
      <c r="B2" s="112"/>
      <c r="C2" s="112"/>
      <c r="D2" s="112"/>
      <c r="E2" s="112"/>
      <c r="F2" s="30"/>
      <c r="G2" s="30"/>
      <c r="H2" s="28"/>
    </row>
    <row r="3" spans="1:9" ht="20.25" customHeight="1" x14ac:dyDescent="0.25">
      <c r="A3" s="105" t="s">
        <v>100</v>
      </c>
      <c r="B3" s="106"/>
      <c r="C3" s="106"/>
      <c r="D3" s="106"/>
      <c r="E3" s="106"/>
      <c r="F3" s="30"/>
      <c r="G3" s="30"/>
      <c r="H3" s="28"/>
    </row>
    <row r="4" spans="1:9" ht="15.75" customHeight="1" x14ac:dyDescent="0.25">
      <c r="A4" s="31"/>
      <c r="B4" s="31"/>
      <c r="C4" s="107" t="s">
        <v>1</v>
      </c>
      <c r="D4" s="107"/>
      <c r="E4" s="107"/>
      <c r="F4" s="107"/>
      <c r="G4" s="107"/>
      <c r="H4" s="32"/>
    </row>
    <row r="5" spans="1:9" ht="54" customHeight="1" x14ac:dyDescent="0.25">
      <c r="A5" s="33" t="s">
        <v>2</v>
      </c>
      <c r="B5" s="33" t="s">
        <v>49</v>
      </c>
      <c r="C5" s="33" t="s">
        <v>4</v>
      </c>
      <c r="D5" s="33" t="s">
        <v>91</v>
      </c>
      <c r="E5" s="33" t="s">
        <v>86</v>
      </c>
      <c r="F5" s="33" t="s">
        <v>50</v>
      </c>
      <c r="G5" s="33" t="s">
        <v>51</v>
      </c>
      <c r="H5" s="33" t="s">
        <v>87</v>
      </c>
    </row>
    <row r="6" spans="1:9" s="35" customFormat="1" ht="16.5" customHeight="1" x14ac:dyDescent="0.2">
      <c r="A6" s="34" t="s">
        <v>5</v>
      </c>
      <c r="B6" s="34" t="s">
        <v>6</v>
      </c>
      <c r="C6" s="34">
        <v>1</v>
      </c>
      <c r="D6" s="34">
        <v>2</v>
      </c>
      <c r="E6" s="34" t="s">
        <v>90</v>
      </c>
      <c r="F6" s="34">
        <v>3</v>
      </c>
      <c r="G6" s="34">
        <v>3</v>
      </c>
      <c r="H6" s="34">
        <v>4</v>
      </c>
    </row>
    <row r="7" spans="1:9" ht="26.25" customHeight="1" x14ac:dyDescent="0.25">
      <c r="A7" s="36" t="s">
        <v>5</v>
      </c>
      <c r="B7" s="37" t="s">
        <v>101</v>
      </c>
      <c r="C7" s="38">
        <v>4454461</v>
      </c>
      <c r="D7" s="38"/>
      <c r="E7" s="39">
        <f>C7+D7</f>
        <v>4454461</v>
      </c>
      <c r="F7" s="40"/>
      <c r="G7" s="40"/>
      <c r="H7" s="96"/>
    </row>
    <row r="8" spans="1:9" ht="20.25" customHeight="1" x14ac:dyDescent="0.25">
      <c r="A8" s="41" t="s">
        <v>6</v>
      </c>
      <c r="B8" s="42" t="s">
        <v>52</v>
      </c>
      <c r="C8" s="43">
        <v>4459121.1726799998</v>
      </c>
      <c r="D8" s="43"/>
      <c r="E8" s="39">
        <f t="shared" ref="E8:E76" si="0">C8+D8</f>
        <v>4459121.1726799998</v>
      </c>
      <c r="F8" s="40"/>
      <c r="G8" s="40"/>
      <c r="H8" s="97"/>
    </row>
    <row r="9" spans="1:9" ht="20.25" customHeight="1" x14ac:dyDescent="0.25">
      <c r="A9" s="44" t="s">
        <v>35</v>
      </c>
      <c r="B9" s="45" t="s">
        <v>53</v>
      </c>
      <c r="C9" s="46">
        <v>4660</v>
      </c>
      <c r="D9" s="46"/>
      <c r="E9" s="39">
        <f t="shared" si="0"/>
        <v>4660</v>
      </c>
      <c r="F9" s="46">
        <f>F37</f>
        <v>34300</v>
      </c>
      <c r="G9" s="46">
        <f>G37</f>
        <v>24850</v>
      </c>
      <c r="H9" s="98"/>
      <c r="I9" s="47"/>
    </row>
    <row r="10" spans="1:9" ht="36.75" customHeight="1" x14ac:dyDescent="0.25">
      <c r="A10" s="44" t="s">
        <v>37</v>
      </c>
      <c r="B10" s="48" t="s">
        <v>54</v>
      </c>
      <c r="C10" s="49">
        <v>143100</v>
      </c>
      <c r="D10" s="49"/>
      <c r="E10" s="39">
        <f t="shared" si="0"/>
        <v>143100</v>
      </c>
      <c r="F10" s="50">
        <f>697700*20%</f>
        <v>139540</v>
      </c>
      <c r="G10" s="50">
        <f>788100*20%</f>
        <v>157620</v>
      </c>
      <c r="H10" s="98"/>
      <c r="I10" s="51"/>
    </row>
    <row r="11" spans="1:9" ht="22.5" customHeight="1" x14ac:dyDescent="0.25">
      <c r="A11" s="44" t="s">
        <v>41</v>
      </c>
      <c r="B11" s="45" t="s">
        <v>55</v>
      </c>
      <c r="C11" s="52"/>
      <c r="D11" s="52"/>
      <c r="E11" s="39"/>
      <c r="F11" s="54"/>
      <c r="G11" s="54"/>
      <c r="H11" s="97"/>
    </row>
    <row r="12" spans="1:9" ht="24" customHeight="1" x14ac:dyDescent="0.25">
      <c r="A12" s="44" t="s">
        <v>7</v>
      </c>
      <c r="B12" s="45" t="s">
        <v>56</v>
      </c>
      <c r="C12" s="46">
        <v>110884.38379000001</v>
      </c>
      <c r="D12" s="46"/>
      <c r="E12" s="39">
        <f t="shared" si="0"/>
        <v>110884.38379000001</v>
      </c>
      <c r="F12" s="49">
        <v>123350.53533891961</v>
      </c>
      <c r="G12" s="49">
        <f>G15+G24</f>
        <v>157350.9</v>
      </c>
      <c r="H12" s="99"/>
    </row>
    <row r="13" spans="1:9" ht="33" customHeight="1" x14ac:dyDescent="0.25">
      <c r="A13" s="44" t="s">
        <v>57</v>
      </c>
      <c r="B13" s="55" t="s">
        <v>58</v>
      </c>
      <c r="C13" s="56">
        <v>0.77487340174703012</v>
      </c>
      <c r="D13" s="56"/>
      <c r="E13" s="86">
        <v>0.77500000000000002</v>
      </c>
      <c r="F13" s="57">
        <f>F12/592000</f>
        <v>0.20836239077520205</v>
      </c>
      <c r="G13" s="57">
        <f>G12/595000</f>
        <v>0.26445529411764707</v>
      </c>
      <c r="H13" s="97"/>
    </row>
    <row r="14" spans="1:9" ht="22.5" customHeight="1" x14ac:dyDescent="0.25">
      <c r="A14" s="58">
        <v>1</v>
      </c>
      <c r="B14" s="59" t="s">
        <v>59</v>
      </c>
      <c r="C14" s="52">
        <v>0</v>
      </c>
      <c r="D14" s="52"/>
      <c r="E14" s="69" t="s">
        <v>57</v>
      </c>
      <c r="F14" s="54"/>
      <c r="G14" s="54">
        <v>0</v>
      </c>
      <c r="H14" s="97"/>
    </row>
    <row r="15" spans="1:9" ht="23.25" customHeight="1" x14ac:dyDescent="0.25">
      <c r="A15" s="58">
        <v>2</v>
      </c>
      <c r="B15" s="59" t="s">
        <v>60</v>
      </c>
      <c r="C15" s="52">
        <f>SUM(C16:C23)</f>
        <v>110884.38379000001</v>
      </c>
      <c r="D15" s="52"/>
      <c r="E15" s="53">
        <f t="shared" si="0"/>
        <v>110884.38379000001</v>
      </c>
      <c r="F15" s="52">
        <f>SUM(F16:F23)</f>
        <v>123350.53533891961</v>
      </c>
      <c r="G15" s="52">
        <f>SUM(G16:G22)</f>
        <v>157350.9</v>
      </c>
      <c r="H15" s="97"/>
    </row>
    <row r="16" spans="1:9" ht="24" customHeight="1" x14ac:dyDescent="0.25">
      <c r="A16" s="58" t="s">
        <v>57</v>
      </c>
      <c r="B16" s="55" t="s">
        <v>61</v>
      </c>
      <c r="C16" s="60">
        <v>23952.039669999998</v>
      </c>
      <c r="D16" s="60"/>
      <c r="E16" s="69">
        <f t="shared" si="0"/>
        <v>23952.039669999998</v>
      </c>
      <c r="F16" s="60">
        <v>6823.8603904301108</v>
      </c>
      <c r="G16" s="61">
        <v>26455</v>
      </c>
      <c r="H16" s="97"/>
    </row>
    <row r="17" spans="1:9" ht="18.75" customHeight="1" x14ac:dyDescent="0.25">
      <c r="A17" s="58" t="s">
        <v>62</v>
      </c>
      <c r="B17" s="55" t="s">
        <v>92</v>
      </c>
      <c r="C17" s="60">
        <v>1891.7294999999995</v>
      </c>
      <c r="D17" s="60"/>
      <c r="E17" s="69">
        <f t="shared" si="0"/>
        <v>1891.7294999999995</v>
      </c>
      <c r="F17" s="60">
        <v>3700.7294999999995</v>
      </c>
      <c r="G17" s="61">
        <v>15048</v>
      </c>
      <c r="H17" s="97"/>
    </row>
    <row r="18" spans="1:9" ht="37.5" customHeight="1" x14ac:dyDescent="0.25">
      <c r="A18" s="58" t="s">
        <v>62</v>
      </c>
      <c r="B18" s="55" t="s">
        <v>94</v>
      </c>
      <c r="C18" s="60">
        <v>0</v>
      </c>
      <c r="D18" s="60"/>
      <c r="E18" s="69" t="s">
        <v>57</v>
      </c>
      <c r="F18" s="60">
        <v>6320.1169999999984</v>
      </c>
      <c r="G18" s="61">
        <v>18638</v>
      </c>
      <c r="H18" s="97"/>
    </row>
    <row r="19" spans="1:9" ht="18.75" customHeight="1" x14ac:dyDescent="0.25">
      <c r="A19" s="58" t="s">
        <v>57</v>
      </c>
      <c r="B19" s="55" t="s">
        <v>95</v>
      </c>
      <c r="C19" s="60">
        <v>25292.137320000002</v>
      </c>
      <c r="D19" s="60"/>
      <c r="E19" s="69">
        <f t="shared" si="0"/>
        <v>25292.137320000002</v>
      </c>
      <c r="F19" s="60">
        <v>3764.7526881720432</v>
      </c>
      <c r="G19" s="61">
        <v>5900.9</v>
      </c>
      <c r="H19" s="97"/>
    </row>
    <row r="20" spans="1:9" ht="36" customHeight="1" x14ac:dyDescent="0.25">
      <c r="A20" s="58" t="s">
        <v>57</v>
      </c>
      <c r="B20" s="55" t="s">
        <v>93</v>
      </c>
      <c r="C20" s="60">
        <v>47855.758300000001</v>
      </c>
      <c r="D20" s="60"/>
      <c r="E20" s="69">
        <f t="shared" si="0"/>
        <v>47855.758300000001</v>
      </c>
      <c r="F20" s="60">
        <v>35171</v>
      </c>
      <c r="G20" s="61">
        <v>38278</v>
      </c>
      <c r="H20" s="97"/>
    </row>
    <row r="21" spans="1:9" ht="19.5" customHeight="1" x14ac:dyDescent="0.25">
      <c r="A21" s="58" t="s">
        <v>57</v>
      </c>
      <c r="B21" s="55" t="s">
        <v>63</v>
      </c>
      <c r="C21" s="60">
        <v>3321.7190000000001</v>
      </c>
      <c r="D21" s="60"/>
      <c r="E21" s="69">
        <f t="shared" si="0"/>
        <v>3321.7190000000001</v>
      </c>
      <c r="F21" s="60">
        <v>45808.647188888892</v>
      </c>
      <c r="G21" s="61">
        <v>42500</v>
      </c>
      <c r="H21" s="97"/>
    </row>
    <row r="22" spans="1:9" ht="33.75" customHeight="1" x14ac:dyDescent="0.25">
      <c r="A22" s="58" t="s">
        <v>62</v>
      </c>
      <c r="B22" s="55" t="s">
        <v>64</v>
      </c>
      <c r="C22" s="60">
        <v>8571</v>
      </c>
      <c r="D22" s="60"/>
      <c r="E22" s="69">
        <f t="shared" si="0"/>
        <v>8571</v>
      </c>
      <c r="F22" s="60">
        <v>11192.428571428571</v>
      </c>
      <c r="G22" s="61">
        <v>10531</v>
      </c>
      <c r="H22" s="97"/>
    </row>
    <row r="23" spans="1:9" ht="15.75" customHeight="1" x14ac:dyDescent="0.25">
      <c r="A23" s="58" t="s">
        <v>57</v>
      </c>
      <c r="B23" s="55" t="s">
        <v>65</v>
      </c>
      <c r="C23" s="61"/>
      <c r="D23" s="61"/>
      <c r="E23" s="69"/>
      <c r="F23" s="60">
        <v>10569</v>
      </c>
      <c r="G23" s="61"/>
      <c r="H23" s="97"/>
    </row>
    <row r="24" spans="1:9" ht="18" customHeight="1" x14ac:dyDescent="0.25">
      <c r="A24" s="58">
        <v>3</v>
      </c>
      <c r="B24" s="59" t="s">
        <v>66</v>
      </c>
      <c r="C24" s="52"/>
      <c r="D24" s="52"/>
      <c r="E24" s="39"/>
      <c r="F24" s="62">
        <f>C68</f>
        <v>0</v>
      </c>
      <c r="G24" s="52">
        <f>F68</f>
        <v>0</v>
      </c>
      <c r="H24" s="97"/>
    </row>
    <row r="25" spans="1:9" ht="24.75" customHeight="1" x14ac:dyDescent="0.25">
      <c r="A25" s="44" t="s">
        <v>12</v>
      </c>
      <c r="B25" s="48" t="s">
        <v>67</v>
      </c>
      <c r="C25" s="54"/>
      <c r="D25" s="54"/>
      <c r="E25" s="39"/>
      <c r="F25" s="46">
        <f>F26</f>
        <v>7500</v>
      </c>
      <c r="G25" s="54"/>
      <c r="H25" s="97"/>
    </row>
    <row r="26" spans="1:9" ht="20.25" customHeight="1" x14ac:dyDescent="0.25">
      <c r="A26" s="44">
        <v>1</v>
      </c>
      <c r="B26" s="48" t="s">
        <v>68</v>
      </c>
      <c r="C26" s="46">
        <f>SUM(C27:C29)</f>
        <v>11340</v>
      </c>
      <c r="D26" s="46">
        <f t="shared" ref="D26:E26" si="1">SUM(D27:D29)</f>
        <v>33700</v>
      </c>
      <c r="E26" s="46">
        <f t="shared" si="1"/>
        <v>45040</v>
      </c>
      <c r="F26" s="46">
        <f>SUM(F27:F29)</f>
        <v>7500</v>
      </c>
      <c r="G26" s="46">
        <f>SUM(G27:G29)</f>
        <v>8500</v>
      </c>
      <c r="H26" s="99"/>
      <c r="I26" s="47"/>
    </row>
    <row r="27" spans="1:9" ht="21" customHeight="1" x14ac:dyDescent="0.25">
      <c r="A27" s="58" t="s">
        <v>57</v>
      </c>
      <c r="B27" s="59" t="s">
        <v>59</v>
      </c>
      <c r="C27" s="52"/>
      <c r="D27" s="52"/>
      <c r="E27" s="39"/>
      <c r="F27" s="52">
        <v>0</v>
      </c>
      <c r="G27" s="52">
        <v>0</v>
      </c>
      <c r="H27" s="97"/>
    </row>
    <row r="28" spans="1:9" ht="20.25" customHeight="1" x14ac:dyDescent="0.25">
      <c r="A28" s="58" t="s">
        <v>57</v>
      </c>
      <c r="B28" s="59" t="s">
        <v>69</v>
      </c>
      <c r="C28" s="52">
        <v>11340</v>
      </c>
      <c r="D28" s="52">
        <v>33700</v>
      </c>
      <c r="E28" s="53">
        <f t="shared" si="0"/>
        <v>45040</v>
      </c>
      <c r="F28" s="52">
        <v>7500</v>
      </c>
      <c r="G28" s="52">
        <v>8500</v>
      </c>
      <c r="H28" s="109" t="s">
        <v>88</v>
      </c>
    </row>
    <row r="29" spans="1:9" ht="20.25" customHeight="1" x14ac:dyDescent="0.25">
      <c r="A29" s="58" t="s">
        <v>57</v>
      </c>
      <c r="B29" s="59" t="s">
        <v>66</v>
      </c>
      <c r="C29" s="52"/>
      <c r="D29" s="52"/>
      <c r="E29" s="39"/>
      <c r="F29" s="52"/>
      <c r="G29" s="52"/>
      <c r="H29" s="110"/>
    </row>
    <row r="30" spans="1:9" ht="18.75" customHeight="1" x14ac:dyDescent="0.25">
      <c r="A30" s="44">
        <v>2</v>
      </c>
      <c r="B30" s="48" t="s">
        <v>70</v>
      </c>
      <c r="C30" s="46">
        <f>SUM(C31:C34)</f>
        <v>11340</v>
      </c>
      <c r="D30" s="46">
        <f t="shared" ref="D30:E30" si="2">SUM(D31:D34)</f>
        <v>33700</v>
      </c>
      <c r="E30" s="46">
        <f t="shared" si="2"/>
        <v>45040</v>
      </c>
      <c r="F30" s="46">
        <f>SUM(F31:F34)</f>
        <v>7500</v>
      </c>
      <c r="G30" s="46">
        <f>SUM(G31:G34)</f>
        <v>8500</v>
      </c>
      <c r="H30" s="110"/>
    </row>
    <row r="31" spans="1:9" ht="19.5" customHeight="1" x14ac:dyDescent="0.25">
      <c r="A31" s="63" t="s">
        <v>57</v>
      </c>
      <c r="B31" s="59" t="s">
        <v>71</v>
      </c>
      <c r="C31" s="52">
        <v>11340</v>
      </c>
      <c r="D31" s="52">
        <v>33700</v>
      </c>
      <c r="E31" s="53">
        <f t="shared" si="0"/>
        <v>45040</v>
      </c>
      <c r="F31" s="52">
        <f>F26</f>
        <v>7500</v>
      </c>
      <c r="G31" s="52">
        <v>8500</v>
      </c>
      <c r="H31" s="111"/>
    </row>
    <row r="32" spans="1:9" ht="20.25" customHeight="1" x14ac:dyDescent="0.25">
      <c r="A32" s="63" t="s">
        <v>57</v>
      </c>
      <c r="B32" s="59" t="s">
        <v>72</v>
      </c>
      <c r="C32" s="52"/>
      <c r="D32" s="52"/>
      <c r="E32" s="39"/>
      <c r="F32" s="54"/>
      <c r="G32" s="54"/>
      <c r="H32" s="97"/>
    </row>
    <row r="33" spans="1:8" ht="21" customHeight="1" x14ac:dyDescent="0.25">
      <c r="A33" s="63" t="s">
        <v>57</v>
      </c>
      <c r="B33" s="59" t="s">
        <v>73</v>
      </c>
      <c r="C33" s="52"/>
      <c r="D33" s="52"/>
      <c r="E33" s="39"/>
      <c r="F33" s="54"/>
      <c r="G33" s="54"/>
      <c r="H33" s="97"/>
    </row>
    <row r="34" spans="1:8" ht="19.5" customHeight="1" x14ac:dyDescent="0.25">
      <c r="A34" s="63" t="s">
        <v>57</v>
      </c>
      <c r="B34" s="59" t="s">
        <v>74</v>
      </c>
      <c r="C34" s="52"/>
      <c r="D34" s="52"/>
      <c r="E34" s="39"/>
      <c r="F34" s="54"/>
      <c r="G34" s="54"/>
      <c r="H34" s="97"/>
    </row>
    <row r="35" spans="1:8" ht="22.5" customHeight="1" x14ac:dyDescent="0.25">
      <c r="A35" s="44" t="s">
        <v>17</v>
      </c>
      <c r="B35" s="48" t="s">
        <v>75</v>
      </c>
      <c r="C35" s="46"/>
      <c r="D35" s="46"/>
      <c r="E35" s="39"/>
      <c r="F35" s="49">
        <f>F36</f>
        <v>41500</v>
      </c>
      <c r="G35" s="54"/>
      <c r="H35" s="97"/>
    </row>
    <row r="36" spans="1:8" s="68" customFormat="1" ht="20.25" customHeight="1" x14ac:dyDescent="0.25">
      <c r="A36" s="64">
        <v>1</v>
      </c>
      <c r="B36" s="65" t="s">
        <v>76</v>
      </c>
      <c r="C36" s="66">
        <f>SUM(C37:C38)</f>
        <v>16000</v>
      </c>
      <c r="D36" s="66">
        <f t="shared" ref="D36:E36" si="3">SUM(D37:D38)</f>
        <v>33700</v>
      </c>
      <c r="E36" s="66">
        <f t="shared" si="3"/>
        <v>49700</v>
      </c>
      <c r="F36" s="67">
        <f>F44</f>
        <v>41500</v>
      </c>
      <c r="G36" s="67">
        <f>G37+G38</f>
        <v>33350</v>
      </c>
      <c r="H36" s="100"/>
    </row>
    <row r="37" spans="1:8" ht="20.25" customHeight="1" x14ac:dyDescent="0.25">
      <c r="A37" s="44" t="s">
        <v>57</v>
      </c>
      <c r="B37" s="59" t="s">
        <v>77</v>
      </c>
      <c r="C37" s="52">
        <v>4660</v>
      </c>
      <c r="D37" s="52"/>
      <c r="E37" s="54">
        <f t="shared" si="0"/>
        <v>4660</v>
      </c>
      <c r="F37" s="54">
        <f>F44-F38</f>
        <v>34300</v>
      </c>
      <c r="G37" s="54">
        <f>G44-G38</f>
        <v>24850</v>
      </c>
      <c r="H37" s="97"/>
    </row>
    <row r="38" spans="1:8" ht="18.75" customHeight="1" x14ac:dyDescent="0.25">
      <c r="A38" s="44" t="s">
        <v>57</v>
      </c>
      <c r="B38" s="59" t="s">
        <v>78</v>
      </c>
      <c r="C38" s="52">
        <f>SUM(C39:C43)</f>
        <v>11340</v>
      </c>
      <c r="D38" s="52">
        <f t="shared" ref="D38:E38" si="4">SUM(D39:D43)</f>
        <v>33700</v>
      </c>
      <c r="E38" s="52">
        <f t="shared" si="4"/>
        <v>45040</v>
      </c>
      <c r="F38" s="54">
        <v>7200</v>
      </c>
      <c r="G38" s="54">
        <f>G31</f>
        <v>8500</v>
      </c>
      <c r="H38" s="97"/>
    </row>
    <row r="39" spans="1:8" ht="22.5" customHeight="1" x14ac:dyDescent="0.25">
      <c r="A39" s="44"/>
      <c r="B39" s="55" t="s">
        <v>61</v>
      </c>
      <c r="C39" s="60">
        <v>4570</v>
      </c>
      <c r="D39" s="60">
        <v>19382</v>
      </c>
      <c r="E39" s="61">
        <f>C39+D39</f>
        <v>23952</v>
      </c>
      <c r="F39" s="54"/>
      <c r="G39" s="54"/>
      <c r="H39" s="97"/>
    </row>
    <row r="40" spans="1:8" ht="20.25" customHeight="1" x14ac:dyDescent="0.25">
      <c r="A40" s="44"/>
      <c r="B40" s="55" t="s">
        <v>92</v>
      </c>
      <c r="C40" s="60">
        <v>1360</v>
      </c>
      <c r="D40" s="60"/>
      <c r="E40" s="61">
        <f t="shared" ref="E40:E43" si="5">C40+D40</f>
        <v>1360</v>
      </c>
      <c r="F40" s="54"/>
      <c r="G40" s="54"/>
      <c r="H40" s="97"/>
    </row>
    <row r="41" spans="1:8" ht="31.5" x14ac:dyDescent="0.25">
      <c r="A41" s="44"/>
      <c r="B41" s="55" t="s">
        <v>94</v>
      </c>
      <c r="C41" s="60">
        <v>1050</v>
      </c>
      <c r="D41" s="60"/>
      <c r="E41" s="61">
        <f t="shared" si="5"/>
        <v>1050</v>
      </c>
      <c r="F41" s="54"/>
      <c r="G41" s="54"/>
      <c r="H41" s="97"/>
    </row>
    <row r="42" spans="1:8" ht="20.25" customHeight="1" x14ac:dyDescent="0.25">
      <c r="A42" s="44"/>
      <c r="B42" s="55" t="s">
        <v>95</v>
      </c>
      <c r="C42" s="60">
        <v>3940</v>
      </c>
      <c r="D42" s="60">
        <v>14318</v>
      </c>
      <c r="E42" s="61">
        <f t="shared" si="5"/>
        <v>18258</v>
      </c>
      <c r="F42" s="54"/>
      <c r="G42" s="54"/>
      <c r="H42" s="99"/>
    </row>
    <row r="43" spans="1:8" ht="18.75" customHeight="1" x14ac:dyDescent="0.25">
      <c r="A43" s="44"/>
      <c r="B43" s="55" t="s">
        <v>63</v>
      </c>
      <c r="C43" s="60">
        <v>420</v>
      </c>
      <c r="D43" s="60"/>
      <c r="E43" s="61">
        <f t="shared" si="5"/>
        <v>420</v>
      </c>
      <c r="F43" s="54"/>
      <c r="G43" s="54"/>
      <c r="H43" s="97"/>
    </row>
    <row r="44" spans="1:8" s="68" customFormat="1" ht="19.5" customHeight="1" x14ac:dyDescent="0.25">
      <c r="A44" s="64">
        <v>2</v>
      </c>
      <c r="B44" s="65" t="s">
        <v>79</v>
      </c>
      <c r="C44" s="66">
        <v>16000</v>
      </c>
      <c r="D44" s="66">
        <v>33700</v>
      </c>
      <c r="E44" s="67">
        <f t="shared" si="0"/>
        <v>49700</v>
      </c>
      <c r="F44" s="67">
        <f>F46</f>
        <v>41500</v>
      </c>
      <c r="G44" s="67">
        <f>G46</f>
        <v>33350</v>
      </c>
      <c r="H44" s="101"/>
    </row>
    <row r="45" spans="1:8" ht="23.25" customHeight="1" x14ac:dyDescent="0.25">
      <c r="A45" s="58" t="s">
        <v>57</v>
      </c>
      <c r="B45" s="59" t="s">
        <v>59</v>
      </c>
      <c r="C45" s="52"/>
      <c r="D45" s="52"/>
      <c r="E45" s="49"/>
      <c r="F45" s="54"/>
      <c r="G45" s="54"/>
      <c r="H45" s="98"/>
    </row>
    <row r="46" spans="1:8" ht="19.5" customHeight="1" x14ac:dyDescent="0.25">
      <c r="A46" s="58" t="s">
        <v>57</v>
      </c>
      <c r="B46" s="59" t="s">
        <v>69</v>
      </c>
      <c r="C46" s="52">
        <f>SUM(C47:C54)</f>
        <v>16000</v>
      </c>
      <c r="D46" s="52">
        <f>SUM(D47:D54)</f>
        <v>33700</v>
      </c>
      <c r="E46" s="54">
        <f t="shared" si="0"/>
        <v>49700</v>
      </c>
      <c r="F46" s="54">
        <f>SUM(F47:F53)</f>
        <v>41500</v>
      </c>
      <c r="G46" s="54">
        <f>SUM(G47:G54)</f>
        <v>33350</v>
      </c>
      <c r="H46" s="97"/>
    </row>
    <row r="47" spans="1:8" ht="21.75" customHeight="1" x14ac:dyDescent="0.25">
      <c r="A47" s="58" t="s">
        <v>80</v>
      </c>
      <c r="B47" s="55" t="s">
        <v>61</v>
      </c>
      <c r="C47" s="60">
        <v>0</v>
      </c>
      <c r="D47" s="60"/>
      <c r="E47" s="61">
        <f t="shared" si="0"/>
        <v>0</v>
      </c>
      <c r="F47" s="61"/>
      <c r="G47" s="61"/>
      <c r="H47" s="102"/>
    </row>
    <row r="48" spans="1:8" ht="23.25" customHeight="1" x14ac:dyDescent="0.25">
      <c r="A48" s="58" t="s">
        <v>80</v>
      </c>
      <c r="B48" s="55" t="s">
        <v>92</v>
      </c>
      <c r="C48" s="60">
        <v>1500</v>
      </c>
      <c r="D48" s="60">
        <v>1850</v>
      </c>
      <c r="E48" s="61">
        <f t="shared" si="0"/>
        <v>3350</v>
      </c>
      <c r="F48" s="61">
        <v>3500</v>
      </c>
      <c r="G48" s="61">
        <v>3850</v>
      </c>
      <c r="H48" s="102"/>
    </row>
    <row r="49" spans="1:8" ht="35.25" customHeight="1" x14ac:dyDescent="0.25">
      <c r="A49" s="58" t="s">
        <v>80</v>
      </c>
      <c r="B49" s="55" t="s">
        <v>94</v>
      </c>
      <c r="C49" s="60">
        <v>400</v>
      </c>
      <c r="D49" s="60">
        <v>308</v>
      </c>
      <c r="E49" s="61">
        <f t="shared" si="0"/>
        <v>708</v>
      </c>
      <c r="F49" s="61"/>
      <c r="G49" s="61"/>
      <c r="H49" s="102"/>
    </row>
    <row r="50" spans="1:8" ht="23.25" customHeight="1" x14ac:dyDescent="0.25">
      <c r="A50" s="58" t="s">
        <v>80</v>
      </c>
      <c r="B50" s="55" t="s">
        <v>95</v>
      </c>
      <c r="C50" s="60">
        <v>4000</v>
      </c>
      <c r="D50" s="60">
        <v>10000</v>
      </c>
      <c r="E50" s="61">
        <f t="shared" si="0"/>
        <v>14000</v>
      </c>
      <c r="F50" s="61">
        <v>2000</v>
      </c>
      <c r="G50" s="61"/>
      <c r="H50" s="102"/>
    </row>
    <row r="51" spans="1:8" ht="33.950000000000003" customHeight="1" x14ac:dyDescent="0.25">
      <c r="A51" s="58" t="s">
        <v>80</v>
      </c>
      <c r="B51" s="55" t="s">
        <v>93</v>
      </c>
      <c r="C51" s="60">
        <v>5405</v>
      </c>
      <c r="D51" s="60">
        <f>E51-C51</f>
        <v>13051</v>
      </c>
      <c r="E51" s="61">
        <v>18456</v>
      </c>
      <c r="F51" s="61">
        <v>12500</v>
      </c>
      <c r="G51" s="61">
        <v>15000</v>
      </c>
      <c r="H51" s="102"/>
    </row>
    <row r="52" spans="1:8" ht="21" customHeight="1" x14ac:dyDescent="0.25">
      <c r="A52" s="58" t="s">
        <v>80</v>
      </c>
      <c r="B52" s="55" t="s">
        <v>63</v>
      </c>
      <c r="C52" s="60">
        <v>695</v>
      </c>
      <c r="D52" s="95">
        <f>E52-C52</f>
        <v>-322</v>
      </c>
      <c r="E52" s="61">
        <v>373</v>
      </c>
      <c r="F52" s="61">
        <v>18000</v>
      </c>
      <c r="G52" s="61">
        <v>11000</v>
      </c>
      <c r="H52" s="102"/>
    </row>
    <row r="53" spans="1:8" ht="33" customHeight="1" x14ac:dyDescent="0.25">
      <c r="A53" s="58" t="s">
        <v>80</v>
      </c>
      <c r="B53" s="55" t="s">
        <v>64</v>
      </c>
      <c r="C53" s="60">
        <v>4000</v>
      </c>
      <c r="D53" s="60">
        <v>8813</v>
      </c>
      <c r="E53" s="61">
        <f t="shared" si="0"/>
        <v>12813</v>
      </c>
      <c r="F53" s="70">
        <v>5500</v>
      </c>
      <c r="G53" s="70">
        <v>3500</v>
      </c>
      <c r="H53" s="102"/>
    </row>
    <row r="54" spans="1:8" ht="21.75" customHeight="1" x14ac:dyDescent="0.25">
      <c r="A54" s="58" t="s">
        <v>80</v>
      </c>
      <c r="B54" s="55" t="s">
        <v>65</v>
      </c>
      <c r="C54" s="60">
        <v>0</v>
      </c>
      <c r="D54" s="60"/>
      <c r="E54" s="61">
        <f t="shared" si="0"/>
        <v>0</v>
      </c>
      <c r="F54" s="70"/>
      <c r="G54" s="70"/>
      <c r="H54" s="102"/>
    </row>
    <row r="55" spans="1:8" ht="22.5" customHeight="1" x14ac:dyDescent="0.25">
      <c r="A55" s="58" t="s">
        <v>57</v>
      </c>
      <c r="B55" s="59" t="s">
        <v>66</v>
      </c>
      <c r="C55" s="52">
        <v>0</v>
      </c>
      <c r="D55" s="52"/>
      <c r="E55" s="49"/>
      <c r="F55" s="54"/>
      <c r="G55" s="54"/>
      <c r="H55" s="97"/>
    </row>
    <row r="56" spans="1:8" ht="23.25" customHeight="1" x14ac:dyDescent="0.25">
      <c r="A56" s="44" t="s">
        <v>19</v>
      </c>
      <c r="B56" s="48" t="s">
        <v>81</v>
      </c>
      <c r="C56" s="46">
        <v>115544.34412000001</v>
      </c>
      <c r="D56" s="46"/>
      <c r="E56" s="39">
        <f t="shared" si="0"/>
        <v>115544.34412000001</v>
      </c>
      <c r="F56" s="49">
        <f>F12+F35-F25</f>
        <v>157350.53533891961</v>
      </c>
      <c r="G56" s="49">
        <f>G58+G59+G68</f>
        <v>139149.77599999998</v>
      </c>
      <c r="H56" s="99"/>
    </row>
    <row r="57" spans="1:8" ht="35.25" customHeight="1" x14ac:dyDescent="0.25">
      <c r="A57" s="44" t="s">
        <v>57</v>
      </c>
      <c r="B57" s="55" t="s">
        <v>82</v>
      </c>
      <c r="C57" s="56">
        <v>0.80743776464011185</v>
      </c>
      <c r="D57" s="56"/>
      <c r="E57" s="86">
        <v>0.80700000000000005</v>
      </c>
      <c r="F57" s="57">
        <f>F56/F10</f>
        <v>1.127637489887628</v>
      </c>
      <c r="G57" s="57">
        <f>G56/G10</f>
        <v>0.88281801801801796</v>
      </c>
      <c r="H57" s="98"/>
    </row>
    <row r="58" spans="1:8" ht="22.5" customHeight="1" x14ac:dyDescent="0.25">
      <c r="A58" s="58">
        <v>1</v>
      </c>
      <c r="B58" s="59" t="s">
        <v>59</v>
      </c>
      <c r="C58" s="52">
        <v>0</v>
      </c>
      <c r="D58" s="52"/>
      <c r="E58" s="39"/>
      <c r="F58" s="54"/>
      <c r="G58" s="54"/>
      <c r="H58" s="99"/>
    </row>
    <row r="59" spans="1:8" ht="21" customHeight="1" x14ac:dyDescent="0.25">
      <c r="A59" s="58">
        <v>2</v>
      </c>
      <c r="B59" s="59" t="s">
        <v>60</v>
      </c>
      <c r="C59" s="52">
        <f>SUM(C60:C67)</f>
        <v>115544.34412000001</v>
      </c>
      <c r="D59" s="95">
        <f t="shared" ref="D59:E59" si="6">SUM(D60:D67)</f>
        <v>0</v>
      </c>
      <c r="E59" s="52">
        <f t="shared" si="6"/>
        <v>115544.34412000001</v>
      </c>
      <c r="F59" s="52">
        <f t="shared" ref="F59" si="7">SUM(F60:F66)</f>
        <v>157350.9</v>
      </c>
      <c r="G59" s="52">
        <f>SUM(G60:G66)</f>
        <v>139149.77599999998</v>
      </c>
      <c r="H59" s="99"/>
    </row>
    <row r="60" spans="1:8" ht="23.25" customHeight="1" x14ac:dyDescent="0.25">
      <c r="A60" s="58" t="s">
        <v>9</v>
      </c>
      <c r="B60" s="55" t="s">
        <v>61</v>
      </c>
      <c r="C60" s="60">
        <v>19382</v>
      </c>
      <c r="D60" s="95">
        <v>-19382</v>
      </c>
      <c r="E60" s="61">
        <f t="shared" si="0"/>
        <v>0</v>
      </c>
      <c r="F60" s="61">
        <v>26455</v>
      </c>
      <c r="G60" s="61">
        <v>32131.735000000001</v>
      </c>
      <c r="H60" s="102"/>
    </row>
    <row r="61" spans="1:8" ht="18" customHeight="1" x14ac:dyDescent="0.25">
      <c r="A61" s="58" t="s">
        <v>9</v>
      </c>
      <c r="B61" s="55" t="s">
        <v>92</v>
      </c>
      <c r="C61" s="60">
        <v>2031.7294999999995</v>
      </c>
      <c r="D61" s="95">
        <f>D48</f>
        <v>1850</v>
      </c>
      <c r="E61" s="61">
        <f t="shared" si="0"/>
        <v>3881.7294999999995</v>
      </c>
      <c r="F61" s="61">
        <v>15048</v>
      </c>
      <c r="G61" s="61">
        <v>19020</v>
      </c>
      <c r="H61" s="102"/>
    </row>
    <row r="62" spans="1:8" ht="33.75" customHeight="1" x14ac:dyDescent="0.25">
      <c r="A62" s="58" t="s">
        <v>9</v>
      </c>
      <c r="B62" s="55" t="s">
        <v>94</v>
      </c>
      <c r="C62" s="60">
        <v>382</v>
      </c>
      <c r="D62" s="95">
        <f>D49</f>
        <v>308</v>
      </c>
      <c r="E62" s="61">
        <f t="shared" si="0"/>
        <v>690</v>
      </c>
      <c r="F62" s="61">
        <v>18638</v>
      </c>
      <c r="G62" s="61">
        <v>14321.341</v>
      </c>
      <c r="H62" s="102"/>
    </row>
    <row r="63" spans="1:8" ht="18" customHeight="1" x14ac:dyDescent="0.25">
      <c r="A63" s="58" t="s">
        <v>9</v>
      </c>
      <c r="B63" s="55" t="s">
        <v>95</v>
      </c>
      <c r="C63" s="60">
        <v>25352.137320000002</v>
      </c>
      <c r="D63" s="95">
        <f>-14318+D50</f>
        <v>-4318</v>
      </c>
      <c r="E63" s="61">
        <f t="shared" si="0"/>
        <v>21034.137320000002</v>
      </c>
      <c r="F63" s="61">
        <v>5900.9</v>
      </c>
      <c r="G63" s="61">
        <v>5699.9</v>
      </c>
      <c r="H63" s="102"/>
    </row>
    <row r="64" spans="1:8" ht="32.450000000000003" customHeight="1" x14ac:dyDescent="0.25">
      <c r="A64" s="58" t="s">
        <v>9</v>
      </c>
      <c r="B64" s="55" t="s">
        <v>96</v>
      </c>
      <c r="C64" s="60">
        <v>52228.758300000001</v>
      </c>
      <c r="D64" s="60">
        <f>D51</f>
        <v>13051</v>
      </c>
      <c r="E64" s="61">
        <f t="shared" si="0"/>
        <v>65279.758300000001</v>
      </c>
      <c r="F64" s="61">
        <v>38278</v>
      </c>
      <c r="G64" s="61">
        <v>45289.5</v>
      </c>
      <c r="H64" s="102"/>
    </row>
    <row r="65" spans="1:8" ht="18.600000000000001" customHeight="1" x14ac:dyDescent="0.25">
      <c r="A65" s="58" t="s">
        <v>9</v>
      </c>
      <c r="B65" s="55" t="s">
        <v>63</v>
      </c>
      <c r="C65" s="60">
        <v>3596.7190000000001</v>
      </c>
      <c r="D65" s="95">
        <f>D52</f>
        <v>-322</v>
      </c>
      <c r="E65" s="61">
        <f t="shared" si="0"/>
        <v>3274.7190000000001</v>
      </c>
      <c r="F65" s="61">
        <v>42500</v>
      </c>
      <c r="G65" s="61">
        <v>15312.5</v>
      </c>
      <c r="H65" s="102"/>
    </row>
    <row r="66" spans="1:8" ht="35.25" customHeight="1" x14ac:dyDescent="0.25">
      <c r="A66" s="58" t="s">
        <v>9</v>
      </c>
      <c r="B66" s="55" t="s">
        <v>64</v>
      </c>
      <c r="C66" s="60">
        <v>12571</v>
      </c>
      <c r="D66" s="60">
        <f>D53</f>
        <v>8813</v>
      </c>
      <c r="E66" s="61">
        <f t="shared" si="0"/>
        <v>21384</v>
      </c>
      <c r="F66" s="70">
        <v>10531</v>
      </c>
      <c r="G66" s="70">
        <v>7374.7999999999993</v>
      </c>
      <c r="H66" s="102"/>
    </row>
    <row r="67" spans="1:8" ht="17.100000000000001" customHeight="1" x14ac:dyDescent="0.25">
      <c r="A67" s="58" t="s">
        <v>9</v>
      </c>
      <c r="B67" s="55" t="s">
        <v>65</v>
      </c>
      <c r="C67" s="60"/>
      <c r="D67" s="60"/>
      <c r="E67" s="61">
        <f t="shared" si="0"/>
        <v>0</v>
      </c>
      <c r="F67" s="70"/>
      <c r="G67" s="70"/>
      <c r="H67" s="102"/>
    </row>
    <row r="68" spans="1:8" ht="19.5" customHeight="1" x14ac:dyDescent="0.25">
      <c r="A68" s="58">
        <v>3</v>
      </c>
      <c r="B68" s="59" t="s">
        <v>66</v>
      </c>
      <c r="C68" s="52">
        <v>0</v>
      </c>
      <c r="D68" s="52"/>
      <c r="E68" s="39"/>
      <c r="F68" s="71">
        <f>F24-F29</f>
        <v>0</v>
      </c>
      <c r="G68" s="71">
        <v>0</v>
      </c>
      <c r="H68" s="97"/>
    </row>
    <row r="69" spans="1:8" ht="18.95" customHeight="1" x14ac:dyDescent="0.25">
      <c r="A69" s="44" t="s">
        <v>83</v>
      </c>
      <c r="B69" s="48" t="s">
        <v>84</v>
      </c>
      <c r="C69" s="46">
        <f>SUM(C70:C76)</f>
        <v>1700</v>
      </c>
      <c r="D69" s="46">
        <f t="shared" ref="D69:E69" si="8">SUM(D70:D76)</f>
        <v>0</v>
      </c>
      <c r="E69" s="46">
        <f t="shared" si="8"/>
        <v>1700</v>
      </c>
      <c r="F69" s="72">
        <v>3010</v>
      </c>
      <c r="G69" s="72">
        <v>3000</v>
      </c>
      <c r="H69" s="97"/>
    </row>
    <row r="70" spans="1:8" ht="24" customHeight="1" x14ac:dyDescent="0.25">
      <c r="A70" s="58">
        <v>1</v>
      </c>
      <c r="B70" s="55" t="s">
        <v>61</v>
      </c>
      <c r="C70" s="73">
        <v>300</v>
      </c>
      <c r="D70" s="73"/>
      <c r="E70" s="53">
        <f t="shared" si="0"/>
        <v>300</v>
      </c>
      <c r="F70" s="61">
        <v>700</v>
      </c>
      <c r="G70" s="61"/>
      <c r="H70" s="102"/>
    </row>
    <row r="71" spans="1:8" ht="20.25" customHeight="1" x14ac:dyDescent="0.25">
      <c r="A71" s="58">
        <v>2</v>
      </c>
      <c r="B71" s="55" t="s">
        <v>92</v>
      </c>
      <c r="C71" s="73">
        <v>200</v>
      </c>
      <c r="D71" s="73"/>
      <c r="E71" s="53">
        <f t="shared" si="0"/>
        <v>200</v>
      </c>
      <c r="F71" s="61">
        <v>380</v>
      </c>
      <c r="G71" s="61"/>
      <c r="H71" s="102"/>
    </row>
    <row r="72" spans="1:8" ht="35.25" customHeight="1" x14ac:dyDescent="0.25">
      <c r="A72" s="58">
        <v>3</v>
      </c>
      <c r="B72" s="55" t="s">
        <v>97</v>
      </c>
      <c r="C72" s="73">
        <v>200</v>
      </c>
      <c r="D72" s="73"/>
      <c r="E72" s="53">
        <f t="shared" si="0"/>
        <v>200</v>
      </c>
      <c r="F72" s="61">
        <v>310</v>
      </c>
      <c r="G72" s="61"/>
      <c r="H72" s="102"/>
    </row>
    <row r="73" spans="1:8" ht="19.5" customHeight="1" x14ac:dyDescent="0.25">
      <c r="A73" s="58">
        <v>4</v>
      </c>
      <c r="B73" s="55" t="s">
        <v>95</v>
      </c>
      <c r="C73" s="73">
        <v>500</v>
      </c>
      <c r="D73" s="73"/>
      <c r="E73" s="53">
        <f t="shared" si="0"/>
        <v>500</v>
      </c>
      <c r="F73" s="61">
        <v>120</v>
      </c>
      <c r="G73" s="61"/>
      <c r="H73" s="102"/>
    </row>
    <row r="74" spans="1:8" ht="34.5" customHeight="1" x14ac:dyDescent="0.25">
      <c r="A74" s="58">
        <v>5</v>
      </c>
      <c r="B74" s="55" t="s">
        <v>93</v>
      </c>
      <c r="C74" s="73">
        <v>150</v>
      </c>
      <c r="D74" s="73"/>
      <c r="E74" s="53">
        <f t="shared" si="0"/>
        <v>150</v>
      </c>
      <c r="F74" s="61">
        <v>800</v>
      </c>
      <c r="G74" s="61"/>
      <c r="H74" s="102"/>
    </row>
    <row r="75" spans="1:8" ht="26.25" customHeight="1" x14ac:dyDescent="0.25">
      <c r="A75" s="58">
        <v>6</v>
      </c>
      <c r="B75" s="55" t="s">
        <v>63</v>
      </c>
      <c r="C75" s="73">
        <v>150</v>
      </c>
      <c r="D75" s="73"/>
      <c r="E75" s="53">
        <f t="shared" si="0"/>
        <v>150</v>
      </c>
      <c r="F75" s="61">
        <v>600</v>
      </c>
      <c r="G75" s="61"/>
      <c r="H75" s="102"/>
    </row>
    <row r="76" spans="1:8" ht="38.25" customHeight="1" x14ac:dyDescent="0.25">
      <c r="A76" s="74">
        <v>7</v>
      </c>
      <c r="B76" s="75" t="s">
        <v>64</v>
      </c>
      <c r="C76" s="76">
        <v>200</v>
      </c>
      <c r="D76" s="76"/>
      <c r="E76" s="81">
        <f t="shared" si="0"/>
        <v>200</v>
      </c>
      <c r="F76" s="77">
        <v>100</v>
      </c>
      <c r="G76" s="77"/>
      <c r="H76" s="103"/>
    </row>
    <row r="77" spans="1:8" x14ac:dyDescent="0.25">
      <c r="A77" s="78"/>
      <c r="B77" s="78"/>
    </row>
    <row r="78" spans="1:8" x14ac:dyDescent="0.25">
      <c r="C78" s="29"/>
      <c r="D78" s="29"/>
      <c r="E78" s="29"/>
      <c r="F78" s="29"/>
      <c r="G78" s="29"/>
    </row>
    <row r="79" spans="1:8" x14ac:dyDescent="0.25">
      <c r="C79" s="29"/>
      <c r="D79" s="29"/>
      <c r="E79" s="29"/>
      <c r="F79" s="29"/>
      <c r="G79" s="29"/>
    </row>
    <row r="80" spans="1:8" x14ac:dyDescent="0.25">
      <c r="E80" s="108"/>
      <c r="F80" s="108"/>
      <c r="G80" s="80"/>
    </row>
  </sheetData>
  <mergeCells count="6">
    <mergeCell ref="A1:G1"/>
    <mergeCell ref="A3:E3"/>
    <mergeCell ref="C4:G4"/>
    <mergeCell ref="E80:F80"/>
    <mergeCell ref="H28:H31"/>
    <mergeCell ref="A2:E2"/>
  </mergeCells>
  <pageMargins left="0.74803149606299213" right="0.43307086614173229" top="0.9055118110236221" bottom="0.27559055118110237" header="0.39370078740157483" footer="0.51181102362204722"/>
  <pageSetup paperSize="9" scale="94" firstPageNumber="14" fitToWidth="0" fitToHeight="0" orientation="portrait" r:id="rId1"/>
  <headerFooter>
    <oddHeader>&amp;RBiểu số 18</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1"/>
  <sheetViews>
    <sheetView tabSelected="1" view="pageBreakPreview" zoomScale="60" zoomScaleNormal="100" workbookViewId="0">
      <selection activeCell="AD26" sqref="AD26"/>
    </sheetView>
  </sheetViews>
  <sheetFormatPr defaultColWidth="9" defaultRowHeight="15" x14ac:dyDescent="0.25"/>
  <cols>
    <col min="1" max="1" width="7.875" style="2" customWidth="1"/>
    <col min="2" max="2" width="51.5" style="2" customWidth="1"/>
    <col min="3" max="3" width="11.25" style="2" customWidth="1"/>
    <col min="4" max="4" width="8.875" style="2" customWidth="1"/>
    <col min="5" max="5" width="13.5" style="2" customWidth="1"/>
    <col min="6" max="6" width="13" style="2" hidden="1" customWidth="1"/>
    <col min="7" max="13" width="9" style="2" hidden="1" customWidth="1"/>
    <col min="14" max="16384" width="9" style="2"/>
  </cols>
  <sheetData>
    <row r="1" spans="1:14" ht="20.25" customHeight="1" x14ac:dyDescent="0.25">
      <c r="A1" s="112" t="s">
        <v>0</v>
      </c>
      <c r="B1" s="112"/>
      <c r="C1" s="112"/>
      <c r="D1" s="112"/>
      <c r="E1" s="112"/>
      <c r="F1" s="1"/>
    </row>
    <row r="2" spans="1:14" ht="16.5" customHeight="1" x14ac:dyDescent="0.25">
      <c r="A2" s="112" t="s">
        <v>89</v>
      </c>
      <c r="B2" s="112"/>
      <c r="C2" s="112"/>
      <c r="D2" s="112"/>
      <c r="E2" s="112"/>
      <c r="F2" s="1"/>
    </row>
    <row r="3" spans="1:14" ht="29.25" customHeight="1" x14ac:dyDescent="0.25">
      <c r="A3" s="117" t="s">
        <v>99</v>
      </c>
      <c r="B3" s="118"/>
      <c r="C3" s="118"/>
      <c r="D3" s="118"/>
      <c r="E3" s="118"/>
      <c r="F3" s="3"/>
    </row>
    <row r="4" spans="1:14" x14ac:dyDescent="0.25">
      <c r="A4" s="4"/>
    </row>
    <row r="5" spans="1:14" ht="30.75" customHeight="1" x14ac:dyDescent="0.25">
      <c r="A5" s="119" t="s">
        <v>2</v>
      </c>
      <c r="B5" s="119" t="s">
        <v>3</v>
      </c>
      <c r="C5" s="115" t="s">
        <v>98</v>
      </c>
      <c r="D5" s="115" t="s">
        <v>85</v>
      </c>
      <c r="E5" s="115" t="s">
        <v>86</v>
      </c>
      <c r="F5" s="87"/>
    </row>
    <row r="6" spans="1:14" x14ac:dyDescent="0.25">
      <c r="A6" s="119"/>
      <c r="B6" s="119"/>
      <c r="C6" s="116"/>
      <c r="D6" s="116"/>
      <c r="E6" s="116"/>
      <c r="F6" s="87"/>
    </row>
    <row r="7" spans="1:14" ht="18" customHeight="1" x14ac:dyDescent="0.25">
      <c r="A7" s="5" t="s">
        <v>5</v>
      </c>
      <c r="B7" s="5" t="s">
        <v>6</v>
      </c>
      <c r="C7" s="5">
        <v>1</v>
      </c>
      <c r="D7" s="5">
        <v>2</v>
      </c>
      <c r="E7" s="5" t="s">
        <v>90</v>
      </c>
      <c r="F7" s="87"/>
    </row>
    <row r="8" spans="1:14" ht="21" customHeight="1" x14ac:dyDescent="0.25">
      <c r="A8" s="6" t="s">
        <v>5</v>
      </c>
      <c r="B8" s="83" t="s">
        <v>102</v>
      </c>
      <c r="C8" s="84">
        <v>6600564</v>
      </c>
      <c r="D8" s="85" t="s">
        <v>57</v>
      </c>
      <c r="E8" s="84">
        <v>6600564</v>
      </c>
      <c r="F8" s="88"/>
      <c r="G8" s="10"/>
    </row>
    <row r="9" spans="1:14" x14ac:dyDescent="0.25">
      <c r="A9" s="7" t="s">
        <v>7</v>
      </c>
      <c r="B9" s="8" t="s">
        <v>8</v>
      </c>
      <c r="C9" s="9">
        <v>715500</v>
      </c>
      <c r="D9" s="82" t="s">
        <v>57</v>
      </c>
      <c r="E9" s="9">
        <v>715500</v>
      </c>
      <c r="F9" s="88"/>
      <c r="G9" s="10"/>
      <c r="K9" s="9">
        <v>654500</v>
      </c>
      <c r="L9" s="10">
        <f>C9-K9</f>
        <v>61000</v>
      </c>
    </row>
    <row r="10" spans="1:14" ht="18" customHeight="1" x14ac:dyDescent="0.25">
      <c r="A10" s="11" t="s">
        <v>9</v>
      </c>
      <c r="B10" s="12" t="s">
        <v>10</v>
      </c>
      <c r="C10" s="14">
        <v>572800</v>
      </c>
      <c r="D10" s="82" t="s">
        <v>57</v>
      </c>
      <c r="E10" s="14">
        <v>572800</v>
      </c>
      <c r="F10" s="89"/>
      <c r="G10" s="10" t="e">
        <f>#REF!-#REF!</f>
        <v>#REF!</v>
      </c>
    </row>
    <row r="11" spans="1:14" ht="19.5" customHeight="1" x14ac:dyDescent="0.25">
      <c r="A11" s="11" t="s">
        <v>9</v>
      </c>
      <c r="B11" s="12" t="s">
        <v>11</v>
      </c>
      <c r="C11" s="14">
        <v>142700</v>
      </c>
      <c r="D11" s="82" t="s">
        <v>57</v>
      </c>
      <c r="E11" s="14">
        <v>142700</v>
      </c>
      <c r="F11" s="89"/>
      <c r="G11" s="10">
        <f>C19-C8</f>
        <v>4660.1726799998432</v>
      </c>
      <c r="H11" s="10">
        <f>17300-630</f>
        <v>16670</v>
      </c>
    </row>
    <row r="12" spans="1:14" ht="16.5" customHeight="1" x14ac:dyDescent="0.25">
      <c r="A12" s="7" t="s">
        <v>12</v>
      </c>
      <c r="B12" s="8" t="s">
        <v>13</v>
      </c>
      <c r="C12" s="9">
        <v>5885064</v>
      </c>
      <c r="D12" s="82" t="s">
        <v>57</v>
      </c>
      <c r="E12" s="9">
        <v>5885064</v>
      </c>
      <c r="F12" s="88"/>
    </row>
    <row r="13" spans="1:14" ht="18" customHeight="1" x14ac:dyDescent="0.25">
      <c r="A13" s="11">
        <v>1</v>
      </c>
      <c r="B13" s="12" t="s">
        <v>14</v>
      </c>
      <c r="C13" s="13">
        <v>3738961</v>
      </c>
      <c r="D13" s="82" t="s">
        <v>57</v>
      </c>
      <c r="E13" s="13">
        <v>3738961</v>
      </c>
      <c r="F13" s="90"/>
      <c r="G13" s="10" t="e">
        <f>C13-#REF!</f>
        <v>#REF!</v>
      </c>
    </row>
    <row r="14" spans="1:14" ht="18" customHeight="1" x14ac:dyDescent="0.25">
      <c r="A14" s="11">
        <v>2</v>
      </c>
      <c r="B14" s="12" t="s">
        <v>15</v>
      </c>
      <c r="C14" s="13">
        <v>0</v>
      </c>
      <c r="D14" s="82" t="s">
        <v>57</v>
      </c>
      <c r="E14" s="13">
        <v>0</v>
      </c>
      <c r="F14" s="90"/>
    </row>
    <row r="15" spans="1:14" ht="18" customHeight="1" x14ac:dyDescent="0.25">
      <c r="A15" s="11">
        <v>3</v>
      </c>
      <c r="B15" s="12" t="s">
        <v>16</v>
      </c>
      <c r="C15" s="13">
        <v>2146103</v>
      </c>
      <c r="D15" s="82" t="s">
        <v>57</v>
      </c>
      <c r="E15" s="13">
        <v>2146103</v>
      </c>
      <c r="F15" s="90"/>
      <c r="G15" s="10" t="e">
        <f>#REF!-C15</f>
        <v>#REF!</v>
      </c>
      <c r="N15" s="10"/>
    </row>
    <row r="16" spans="1:14" ht="19.5" customHeight="1" x14ac:dyDescent="0.25">
      <c r="A16" s="7" t="s">
        <v>17</v>
      </c>
      <c r="B16" s="8" t="s">
        <v>18</v>
      </c>
      <c r="C16" s="15"/>
      <c r="D16" s="82" t="s">
        <v>57</v>
      </c>
      <c r="E16" s="15"/>
      <c r="F16" s="91"/>
    </row>
    <row r="17" spans="1:14" ht="18" customHeight="1" x14ac:dyDescent="0.25">
      <c r="A17" s="7" t="s">
        <v>19</v>
      </c>
      <c r="B17" s="8" t="s">
        <v>20</v>
      </c>
      <c r="C17" s="15"/>
      <c r="D17" s="82" t="s">
        <v>57</v>
      </c>
      <c r="E17" s="15"/>
      <c r="F17" s="91"/>
    </row>
    <row r="18" spans="1:14" ht="18.75" customHeight="1" x14ac:dyDescent="0.25">
      <c r="A18" s="7" t="s">
        <v>21</v>
      </c>
      <c r="B18" s="8" t="s">
        <v>22</v>
      </c>
      <c r="C18" s="16"/>
      <c r="D18" s="82" t="s">
        <v>57</v>
      </c>
      <c r="E18" s="16"/>
      <c r="F18" s="92"/>
      <c r="G18" s="10"/>
    </row>
    <row r="19" spans="1:14" ht="20.25" customHeight="1" x14ac:dyDescent="0.25">
      <c r="A19" s="7" t="s">
        <v>6</v>
      </c>
      <c r="B19" s="8" t="s">
        <v>23</v>
      </c>
      <c r="C19" s="9">
        <v>6605224.1726799998</v>
      </c>
      <c r="D19" s="82" t="s">
        <v>57</v>
      </c>
      <c r="E19" s="9">
        <v>6605224.1726799998</v>
      </c>
      <c r="F19" s="88"/>
      <c r="G19" s="10" t="e">
        <f>#REF!-#REF!</f>
        <v>#REF!</v>
      </c>
      <c r="H19" s="2">
        <f>4831253</f>
        <v>4831253</v>
      </c>
      <c r="J19" s="10">
        <f>C19-C8</f>
        <v>4660.1726799998432</v>
      </c>
      <c r="K19" s="10">
        <f>C19-C8</f>
        <v>4660.1726799998432</v>
      </c>
    </row>
    <row r="20" spans="1:14" ht="18.75" customHeight="1" x14ac:dyDescent="0.25">
      <c r="A20" s="7" t="s">
        <v>7</v>
      </c>
      <c r="B20" s="8" t="s">
        <v>24</v>
      </c>
      <c r="C20" s="9">
        <v>4459121.1726799998</v>
      </c>
      <c r="D20" s="82" t="s">
        <v>57</v>
      </c>
      <c r="E20" s="9">
        <v>4459121.1726799998</v>
      </c>
      <c r="F20" s="88"/>
      <c r="G20" s="10" t="e">
        <f>#REF!-#REF!</f>
        <v>#REF!</v>
      </c>
      <c r="H20" s="10">
        <f>C19-H19</f>
        <v>1773971.1726799998</v>
      </c>
    </row>
    <row r="21" spans="1:14" ht="16.5" customHeight="1" x14ac:dyDescent="0.25">
      <c r="A21" s="11">
        <v>1</v>
      </c>
      <c r="B21" s="12" t="s">
        <v>25</v>
      </c>
      <c r="C21" s="13">
        <v>564950.17268000008</v>
      </c>
      <c r="D21" s="82" t="s">
        <v>57</v>
      </c>
      <c r="E21" s="13">
        <v>564950.17268000008</v>
      </c>
      <c r="F21" s="90"/>
      <c r="H21" s="2">
        <f>630</f>
        <v>630</v>
      </c>
      <c r="N21" s="10"/>
    </row>
    <row r="22" spans="1:14" ht="16.5" customHeight="1" x14ac:dyDescent="0.25">
      <c r="A22" s="11">
        <v>2</v>
      </c>
      <c r="B22" s="12" t="s">
        <v>26</v>
      </c>
      <c r="C22" s="13">
        <v>3733055</v>
      </c>
      <c r="D22" s="82" t="s">
        <v>57</v>
      </c>
      <c r="E22" s="13">
        <v>3733055</v>
      </c>
      <c r="F22" s="90"/>
      <c r="H22" s="10">
        <f>H20+H21</f>
        <v>1774601.1726799998</v>
      </c>
    </row>
    <row r="23" spans="1:14" ht="21" customHeight="1" x14ac:dyDescent="0.25">
      <c r="A23" s="11">
        <v>3</v>
      </c>
      <c r="B23" s="12" t="s">
        <v>27</v>
      </c>
      <c r="C23" s="13">
        <v>1700</v>
      </c>
      <c r="D23" s="82" t="s">
        <v>57</v>
      </c>
      <c r="E23" s="13">
        <v>1700</v>
      </c>
      <c r="F23" s="90"/>
    </row>
    <row r="24" spans="1:14" ht="16.5" customHeight="1" x14ac:dyDescent="0.25">
      <c r="A24" s="11">
        <v>4</v>
      </c>
      <c r="B24" s="12" t="s">
        <v>28</v>
      </c>
      <c r="C24" s="13">
        <v>1000</v>
      </c>
      <c r="D24" s="82" t="s">
        <v>57</v>
      </c>
      <c r="E24" s="13">
        <v>1000</v>
      </c>
      <c r="F24" s="90"/>
    </row>
    <row r="25" spans="1:14" ht="16.5" customHeight="1" x14ac:dyDescent="0.25">
      <c r="A25" s="11">
        <v>5</v>
      </c>
      <c r="B25" s="12" t="s">
        <v>29</v>
      </c>
      <c r="C25" s="13">
        <v>98025</v>
      </c>
      <c r="D25" s="82" t="s">
        <v>57</v>
      </c>
      <c r="E25" s="13">
        <v>98025</v>
      </c>
      <c r="F25" s="90"/>
    </row>
    <row r="26" spans="1:14" ht="16.5" customHeight="1" x14ac:dyDescent="0.25">
      <c r="A26" s="11">
        <v>6</v>
      </c>
      <c r="B26" s="12" t="s">
        <v>30</v>
      </c>
      <c r="C26" s="13">
        <v>60391</v>
      </c>
      <c r="D26" s="82" t="s">
        <v>57</v>
      </c>
      <c r="E26" s="13">
        <v>60391</v>
      </c>
      <c r="F26" s="90"/>
    </row>
    <row r="27" spans="1:14" ht="17.25" customHeight="1" x14ac:dyDescent="0.25">
      <c r="A27" s="7" t="s">
        <v>12</v>
      </c>
      <c r="B27" s="8" t="s">
        <v>31</v>
      </c>
      <c r="C27" s="9">
        <v>2146103</v>
      </c>
      <c r="D27" s="82" t="s">
        <v>57</v>
      </c>
      <c r="E27" s="9">
        <v>2146103</v>
      </c>
      <c r="F27" s="88"/>
    </row>
    <row r="28" spans="1:14" ht="18" customHeight="1" x14ac:dyDescent="0.25">
      <c r="A28" s="11">
        <v>1</v>
      </c>
      <c r="B28" s="12" t="s">
        <v>32</v>
      </c>
      <c r="C28" s="13"/>
      <c r="D28" s="82" t="s">
        <v>57</v>
      </c>
      <c r="E28" s="13"/>
      <c r="F28" s="90"/>
    </row>
    <row r="29" spans="1:14" ht="17.25" customHeight="1" x14ac:dyDescent="0.25">
      <c r="A29" s="11">
        <v>2</v>
      </c>
      <c r="B29" s="12" t="s">
        <v>33</v>
      </c>
      <c r="C29" s="13">
        <v>2146103</v>
      </c>
      <c r="D29" s="82" t="s">
        <v>57</v>
      </c>
      <c r="E29" s="13">
        <v>2146103</v>
      </c>
      <c r="F29" s="90"/>
      <c r="G29" s="2">
        <f>408-237</f>
        <v>171</v>
      </c>
    </row>
    <row r="30" spans="1:14" ht="19.5" customHeight="1" x14ac:dyDescent="0.25">
      <c r="A30" s="7" t="s">
        <v>17</v>
      </c>
      <c r="B30" s="8" t="s">
        <v>34</v>
      </c>
      <c r="C30" s="15"/>
      <c r="D30" s="82" t="s">
        <v>57</v>
      </c>
      <c r="E30" s="15"/>
      <c r="F30" s="91"/>
      <c r="G30" s="10"/>
    </row>
    <row r="31" spans="1:14" ht="21.75" customHeight="1" x14ac:dyDescent="0.25">
      <c r="A31" s="7" t="s">
        <v>35</v>
      </c>
      <c r="B31" s="8" t="s">
        <v>36</v>
      </c>
      <c r="C31" s="9">
        <v>4660</v>
      </c>
      <c r="D31" s="82" t="s">
        <v>57</v>
      </c>
      <c r="E31" s="9">
        <f>E33-E32</f>
        <v>4660</v>
      </c>
      <c r="F31" s="88"/>
    </row>
    <row r="32" spans="1:14" ht="22.5" customHeight="1" x14ac:dyDescent="0.25">
      <c r="A32" s="7" t="s">
        <v>37</v>
      </c>
      <c r="B32" s="8" t="s">
        <v>38</v>
      </c>
      <c r="C32" s="9">
        <v>11340</v>
      </c>
      <c r="D32" s="9">
        <v>33700</v>
      </c>
      <c r="E32" s="9">
        <f>C32+D32</f>
        <v>45040</v>
      </c>
      <c r="F32" s="88"/>
    </row>
    <row r="33" spans="1:6" ht="20.25" customHeight="1" x14ac:dyDescent="0.25">
      <c r="A33" s="7" t="s">
        <v>7</v>
      </c>
      <c r="B33" s="8" t="s">
        <v>39</v>
      </c>
      <c r="C33" s="9">
        <v>11340</v>
      </c>
      <c r="D33" s="9">
        <v>33700</v>
      </c>
      <c r="E33" s="9">
        <v>49700</v>
      </c>
      <c r="F33" s="88"/>
    </row>
    <row r="34" spans="1:6" ht="32.25" customHeight="1" x14ac:dyDescent="0.25">
      <c r="A34" s="7" t="s">
        <v>12</v>
      </c>
      <c r="B34" s="8" t="s">
        <v>40</v>
      </c>
      <c r="C34" s="17">
        <v>0</v>
      </c>
      <c r="D34" s="17"/>
      <c r="E34" s="17">
        <v>0</v>
      </c>
      <c r="F34" s="93"/>
    </row>
    <row r="35" spans="1:6" ht="21.75" customHeight="1" x14ac:dyDescent="0.25">
      <c r="A35" s="18" t="s">
        <v>41</v>
      </c>
      <c r="B35" s="19" t="s">
        <v>42</v>
      </c>
      <c r="C35" s="20">
        <v>16000</v>
      </c>
      <c r="D35" s="20">
        <v>33700</v>
      </c>
      <c r="E35" s="20">
        <v>49700</v>
      </c>
      <c r="F35" s="88"/>
    </row>
    <row r="36" spans="1:6" hidden="1" x14ac:dyDescent="0.25">
      <c r="A36" s="21" t="s">
        <v>7</v>
      </c>
      <c r="B36" s="22" t="s">
        <v>43</v>
      </c>
      <c r="C36" s="23">
        <v>17100</v>
      </c>
      <c r="D36" s="23"/>
      <c r="E36" s="23"/>
      <c r="F36" s="90"/>
    </row>
    <row r="37" spans="1:6" hidden="1" x14ac:dyDescent="0.25">
      <c r="A37" s="24" t="s">
        <v>12</v>
      </c>
      <c r="B37" s="25" t="s">
        <v>44</v>
      </c>
      <c r="C37" s="13">
        <v>36700</v>
      </c>
      <c r="D37" s="13"/>
      <c r="E37" s="13"/>
      <c r="F37" s="90"/>
    </row>
    <row r="38" spans="1:6" s="26" customFormat="1" ht="69.75" hidden="1" customHeight="1" x14ac:dyDescent="0.25">
      <c r="A38" s="113" t="s">
        <v>45</v>
      </c>
      <c r="B38" s="113"/>
      <c r="C38" s="113"/>
      <c r="D38" s="113"/>
      <c r="E38" s="113"/>
      <c r="F38" s="94"/>
    </row>
    <row r="39" spans="1:6" s="26" customFormat="1" ht="34.5" hidden="1" customHeight="1" x14ac:dyDescent="0.25">
      <c r="A39" s="114" t="s">
        <v>46</v>
      </c>
      <c r="B39" s="114"/>
      <c r="C39" s="114"/>
      <c r="D39" s="114"/>
      <c r="E39" s="114"/>
      <c r="F39" s="27"/>
    </row>
    <row r="40" spans="1:6" s="26" customFormat="1" ht="43.5" hidden="1" customHeight="1" x14ac:dyDescent="0.25">
      <c r="A40" s="114" t="s">
        <v>47</v>
      </c>
      <c r="B40" s="114"/>
      <c r="C40" s="114"/>
      <c r="D40" s="114"/>
      <c r="E40" s="114"/>
      <c r="F40" s="27"/>
    </row>
    <row r="41" spans="1:6" x14ac:dyDescent="0.25">
      <c r="B41" s="10"/>
    </row>
  </sheetData>
  <mergeCells count="11">
    <mergeCell ref="A38:E38"/>
    <mergeCell ref="A39:E39"/>
    <mergeCell ref="A40:E40"/>
    <mergeCell ref="E5:E6"/>
    <mergeCell ref="A1:E1"/>
    <mergeCell ref="A3:E3"/>
    <mergeCell ref="A5:A6"/>
    <mergeCell ref="B5:B6"/>
    <mergeCell ref="D5:D6"/>
    <mergeCell ref="C5:C6"/>
    <mergeCell ref="A2:E2"/>
  </mergeCells>
  <pageMargins left="0.7" right="0.7" top="0.75" bottom="0.75" header="0.3" footer="0.3"/>
  <pageSetup paperSize="9" scale="88" firstPageNumber="5" orientation="portrait" useFirstPageNumber="1" r:id="rId1"/>
  <headerFooter>
    <oddHeader>&amp;RBiểu số 15</oddHead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eb4ac11a4a947c2a</MaTinBai>
    <_dlc_DocId xmlns="ae4e42cd-c673-4541-a17d-d353a4125f5e">DDYPFUVZ5X6F-6-5274</_dlc_DocId>
    <_dlc_DocIdUrl xmlns="ae4e42cd-c673-4541-a17d-d353a4125f5e">
      <Url>https://dbdc.backan.gov.vn/_layouts/15/DocIdRedir.aspx?ID=DDYPFUVZ5X6F-6-5274</Url>
      <Description>DDYPFUVZ5X6F-6-5274</Description>
    </_dlc_DocIdUrl>
  </documentManagement>
</p:properties>
</file>

<file path=customXml/itemProps1.xml><?xml version="1.0" encoding="utf-8"?>
<ds:datastoreItem xmlns:ds="http://schemas.openxmlformats.org/officeDocument/2006/customXml" ds:itemID="{A15A33B2-33F1-4432-A1C5-6010CBCC76F0}"/>
</file>

<file path=customXml/itemProps2.xml><?xml version="1.0" encoding="utf-8"?>
<ds:datastoreItem xmlns:ds="http://schemas.openxmlformats.org/officeDocument/2006/customXml" ds:itemID="{1B67B291-8E8F-4DA1-9C5E-99B42B462311}"/>
</file>

<file path=customXml/itemProps3.xml><?xml version="1.0" encoding="utf-8"?>
<ds:datastoreItem xmlns:ds="http://schemas.openxmlformats.org/officeDocument/2006/customXml" ds:itemID="{09E893D2-A522-4179-993C-B6536039BEBC}"/>
</file>

<file path=customXml/itemProps4.xml><?xml version="1.0" encoding="utf-8"?>
<ds:datastoreItem xmlns:ds="http://schemas.openxmlformats.org/officeDocument/2006/customXml" ds:itemID="{4AA197FF-01B2-435B-A2AB-767F45CED8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Biểu 18</vt:lpstr>
      <vt:lpstr>Biểu 15</vt:lpstr>
      <vt:lpstr>'Biểu 15'!Print_Area</vt:lpstr>
      <vt:lpstr>'Biểu 18'!Print_Area</vt:lpstr>
      <vt:lpstr>'Biểu 18'!Print_Titles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Hùng HV</cp:lastModifiedBy>
  <cp:lastPrinted>2023-04-19T05:56:27Z</cp:lastPrinted>
  <dcterms:created xsi:type="dcterms:W3CDTF">2023-04-02T01:47:06Z</dcterms:created>
  <dcterms:modified xsi:type="dcterms:W3CDTF">2023-04-19T05:57:32Z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658629c3-246e-4d26-bc4d-d6a46e60ea62</vt:lpwstr>
  </property>
</Properties>
</file>