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8652" firstSheet="2" activeTab="3"/>
  </bookViews>
  <sheets>
    <sheet name="Biểu 1" sheetId="1" state="hidden" r:id="rId1"/>
    <sheet name="Biểu 4 ODA" sheetId="2" state="hidden" r:id="rId2"/>
    <sheet name="biểu 1. tổng" sheetId="3" r:id="rId3"/>
    <sheet name="biểu 2" sheetId="4" r:id="rId4"/>
    <sheet name="Sheet1" sheetId="5" state="hidden" r:id="rId5"/>
  </sheets>
  <definedNames>
    <definedName name="_xlnm.Print_Area" localSheetId="1">'Biểu 4 ODA'!$A:$AN</definedName>
    <definedName name="_xlnm.Print_Titles" localSheetId="3">'biểu 2'!$6:$9</definedName>
    <definedName name="_xlnm.Print_Titles" localSheetId="1">'Biểu 4 ODA'!$4:$11</definedName>
  </definedNames>
  <calcPr fullCalcOnLoad="1"/>
</workbook>
</file>

<file path=xl/comments4.xml><?xml version="1.0" encoding="utf-8"?>
<comments xmlns="http://schemas.openxmlformats.org/spreadsheetml/2006/main">
  <authors>
    <author>KHDT-T2B</author>
    <author>KHDT-T2A</author>
  </authors>
  <commentList>
    <comment ref="F35" authorId="0">
      <text>
        <r>
          <rPr>
            <b/>
            <sz val="9"/>
            <rFont val="Tahoma"/>
            <family val="2"/>
          </rPr>
          <t>KHDT-T2B:</t>
        </r>
        <r>
          <rPr>
            <sz val="9"/>
            <rFont val="Tahoma"/>
            <family val="2"/>
          </rPr>
          <t xml:space="preserve">
15 tỷ vốn TW; 5 tỷ vốn tỉnh; 1,8 tỷ tăng thu</t>
        </r>
      </text>
    </comment>
    <comment ref="M78" authorId="1">
      <text>
        <r>
          <rPr>
            <b/>
            <sz val="9"/>
            <rFont val="Tahoma"/>
            <family val="2"/>
          </rPr>
          <t>KHDT-T2A:</t>
        </r>
        <r>
          <rPr>
            <sz val="9"/>
            <rFont val="Tahoma"/>
            <family val="2"/>
          </rPr>
          <t xml:space="preserve">
CV 3126/UBND-VP ngày 13/10/2023 của UBND huyện Na Rì
</t>
        </r>
      </text>
    </comment>
    <comment ref="M77" authorId="1">
      <text>
        <r>
          <rPr>
            <b/>
            <sz val="9"/>
            <rFont val="Tahoma"/>
            <family val="2"/>
          </rPr>
          <t>KHDT-T2A:</t>
        </r>
        <r>
          <rPr>
            <sz val="9"/>
            <rFont val="Tahoma"/>
            <family val="2"/>
          </rPr>
          <t xml:space="preserve">
CV 4601/UBND-VP ngày 12/10/2023
</t>
        </r>
      </text>
    </comment>
    <comment ref="M70" authorId="1">
      <text>
        <r>
          <rPr>
            <b/>
            <sz val="9"/>
            <rFont val="Tahoma"/>
            <family val="2"/>
          </rPr>
          <t>KHDT-T2A:</t>
        </r>
        <r>
          <rPr>
            <sz val="9"/>
            <rFont val="Tahoma"/>
            <family val="2"/>
          </rPr>
          <t xml:space="preserve">
CV 2785/UBND-BQL ngày 12/10/2023
</t>
        </r>
      </text>
    </comment>
  </commentList>
</comments>
</file>

<file path=xl/sharedStrings.xml><?xml version="1.0" encoding="utf-8"?>
<sst xmlns="http://schemas.openxmlformats.org/spreadsheetml/2006/main" count="394" uniqueCount="275">
  <si>
    <t>Đơn vị: Triệu đồng</t>
  </si>
  <si>
    <t>Tổng số (tất cả các nguồn vốn)</t>
  </si>
  <si>
    <t>TỔNG SỐ</t>
  </si>
  <si>
    <t xml:space="preserve">Trong đó: </t>
  </si>
  <si>
    <t>Trong đó:</t>
  </si>
  <si>
    <t>Quy đổi ra tiền Việt</t>
  </si>
  <si>
    <t>Danh mục dự án</t>
  </si>
  <si>
    <t>1</t>
  </si>
  <si>
    <t>Dự án nhóm B</t>
  </si>
  <si>
    <t>STT</t>
  </si>
  <si>
    <t>TT</t>
  </si>
  <si>
    <t>Quyết định đầu tư</t>
  </si>
  <si>
    <t>Ghi chú</t>
  </si>
  <si>
    <t xml:space="preserve">Số quyết định </t>
  </si>
  <si>
    <t xml:space="preserve">TMĐT </t>
  </si>
  <si>
    <t>Tổng số</t>
  </si>
  <si>
    <t>A</t>
  </si>
  <si>
    <t>I</t>
  </si>
  <si>
    <t>II</t>
  </si>
  <si>
    <t>Nhà tài trợ</t>
  </si>
  <si>
    <t>Ngày kết thúc Hiệp định</t>
  </si>
  <si>
    <t>Tính bằng nguyên tệ</t>
  </si>
  <si>
    <t>Đưa vào cân đối NSTW</t>
  </si>
  <si>
    <t>Vay lại</t>
  </si>
  <si>
    <t>Trong đó: vốn NSTW</t>
  </si>
  <si>
    <t>Vốn đối ứng nguồn NSTW</t>
  </si>
  <si>
    <t xml:space="preserve">Vốn nước ngoài (vốn NSTW) </t>
  </si>
  <si>
    <t>Vốn nước ngoài (theo Hiệp định)</t>
  </si>
  <si>
    <t>Vốn đối ứng</t>
  </si>
  <si>
    <t>WB</t>
  </si>
  <si>
    <t>Ngành/lĩnh vực giao thông</t>
  </si>
  <si>
    <t>30/6/2023</t>
  </si>
  <si>
    <t>2529/QĐ-TTg, 21/12/2015; 622/QĐ-BGTVT, 02/3/2016</t>
  </si>
  <si>
    <t>8.700.000 USD</t>
  </si>
  <si>
    <t>Dự án Hạ tầng cơ bản cho phát triển toàn diện các tỉnh vùng Đông Bắc: Hà Giang, Cao Bằng, Bắc Kạn, Lạng Sơn- Tiểu dự án tỉnh Bắc Kạn</t>
  </si>
  <si>
    <t>ADB</t>
  </si>
  <si>
    <t>30/9/2023</t>
  </si>
  <si>
    <t>1205/QĐ-TTg 17/8/2017; Bắc Kạn: 1249/ QĐ-UBND 25/8/2017; 1767/QĐ-UBND 23/10/2018</t>
  </si>
  <si>
    <t>33.750.000 USD</t>
  </si>
  <si>
    <t>III</t>
  </si>
  <si>
    <t>Dự án hỗ trợ kinh doanh cho nông hộ tỉnh Bắc Kạn (CSSP)</t>
  </si>
  <si>
    <t>IFAD</t>
  </si>
  <si>
    <t>31/3/2024</t>
  </si>
  <si>
    <t>21.250.000 USD</t>
  </si>
  <si>
    <t>IV</t>
  </si>
  <si>
    <t>Ngành/Lĩnh vực Y tế</t>
  </si>
  <si>
    <t>Dự án “Đầu tư xây dựng và phát triển hệ thống cung ứng dịch vụ y tế tuyến cơ sở”- Dự án thành phần tỉnh Bắc Kạn</t>
  </si>
  <si>
    <t>31/12/2024</t>
  </si>
  <si>
    <t xml:space="preserve"> 481, 29/3/2019; 223, 17/02/2020 </t>
  </si>
  <si>
    <t>5.330.000 USD</t>
  </si>
  <si>
    <t>Số quyết định; ngày, tháng, năm ban hành</t>
  </si>
  <si>
    <t>Dự án khởi công mới</t>
  </si>
  <si>
    <t>Ban QLDA ĐTXD tỉnh</t>
  </si>
  <si>
    <t>V</t>
  </si>
  <si>
    <t>VI</t>
  </si>
  <si>
    <t>VII</t>
  </si>
  <si>
    <t>VIII</t>
  </si>
  <si>
    <t>Giao thông</t>
  </si>
  <si>
    <t>UBND huyện Chợ Đồn</t>
  </si>
  <si>
    <t>UBND huyện Ngân Sơn</t>
  </si>
  <si>
    <t>UBND huyện Na Rì</t>
  </si>
  <si>
    <t>UBND huyện Ba Bể</t>
  </si>
  <si>
    <t>IX</t>
  </si>
  <si>
    <t>X</t>
  </si>
  <si>
    <t>Ngành/lĩnh vực nông nghiệp, lâm nghiệp, diêm nghiệp, thuỷ lợi và thủy sản</t>
  </si>
  <si>
    <t>Khởi công</t>
  </si>
  <si>
    <t>Hoàn thành</t>
  </si>
  <si>
    <t xml:space="preserve">Thời gian khởi công - hoàn thành </t>
  </si>
  <si>
    <t>TỔNG CỘNG</t>
  </si>
  <si>
    <t>CHI XÂY DỰNG CƠ BẢN VỐN TẬP TRUNG TRONG NƯỚC</t>
  </si>
  <si>
    <t>Dự án quyết toán, dự án hoàn thành</t>
  </si>
  <si>
    <t>Giáo dục, đào tạo</t>
  </si>
  <si>
    <t>Khoa học và công nghệ</t>
  </si>
  <si>
    <t>Y tế, dân số và gia đình</t>
  </si>
  <si>
    <t>Sở Y tế</t>
  </si>
  <si>
    <t>Sửa chữa trung tâm y tế tuyến huyện</t>
  </si>
  <si>
    <t>Văn hóa, thông tin</t>
  </si>
  <si>
    <t>Phát thanh, truyền hình</t>
  </si>
  <si>
    <t>Sở Thông tin và Truyền thông</t>
  </si>
  <si>
    <t>Hoàn thiện hệ thống truyền thanh cơ sở</t>
  </si>
  <si>
    <t>Nông nghiệp, lâm nghiệp</t>
  </si>
  <si>
    <t>Cầu Nà Mực, xã Văn Minh, huyện Na Rì</t>
  </si>
  <si>
    <t>Sở Kế hoạch và Đầu tư</t>
  </si>
  <si>
    <t>Hoạt động của các cơ quan quản lý nhà nước</t>
  </si>
  <si>
    <t>Trạm Kiểm soát liên ngành trên Quốc lộ 3 mới Chợ Mới - Thái Nguyên</t>
  </si>
  <si>
    <t>Cải tạo, sửa chữa, nâng cấp trụ sở Sở Tài nguyên và Môi trường</t>
  </si>
  <si>
    <t>Cải tạo, sửa chữa trụ sở Ban Quản lý dự án Đầu tư xây dựng tỉnh</t>
  </si>
  <si>
    <t>Cải tạo, nâng cấp cơ sở vật chất và hạ tầng kỹ thuật Tỉnh ủy Bắc Kạn</t>
  </si>
  <si>
    <t>Đối ứng dự án ODA</t>
  </si>
  <si>
    <t>1205/QĐ-TTg 17/8/2017; 1249/QĐ-UBND 25/8/2017; 1767/QĐ-UBND 23/10/2018</t>
  </si>
  <si>
    <t xml:space="preserve">481/QĐ-UBND, 29/3/2019  và  223/QĐ-UBND, 17/02/2020 </t>
  </si>
  <si>
    <t>B</t>
  </si>
  <si>
    <t>ĐẦU TƯ TỪ NGUỒN THU SỬ DỤNG ĐẤT</t>
  </si>
  <si>
    <t>C</t>
  </si>
  <si>
    <t>ĐẦU TƯ TỪ NGUỒN THU XỔ SỐ KIẾN THIẾT</t>
  </si>
  <si>
    <t>Cải tạo, sửa chữa Trường Tiểu học Thượng Giáo, huyện Ba Bể</t>
  </si>
  <si>
    <t>D</t>
  </si>
  <si>
    <t>Sở Khoa học công nghệ</t>
  </si>
  <si>
    <t>1645/QĐ-UBND ngày 6/9/2021</t>
  </si>
  <si>
    <t>Đầu tư trang thiết bị đo lường, thử nghiệm thuộc Sở Khoa học và Công nghệ giai đoạn 2021-2025</t>
  </si>
  <si>
    <t>Chủ đầu tư/Đơn vị thực hiện</t>
  </si>
  <si>
    <t>Cấp tỉnh điều hành</t>
  </si>
  <si>
    <t>Bội chi ngân sách địa phương</t>
  </si>
  <si>
    <t>Cống hộp bê tông cốt thép tại lý trình Km8+432 thuộc tuyến đường từ xã Lương Bằng đi Tuyên Quang</t>
  </si>
  <si>
    <t>Vay lại của Chính phủ</t>
  </si>
  <si>
    <t>Tổng mức đầu tư</t>
  </si>
  <si>
    <t>Trường Mầm non Yến Dương, huyện Ba Bể, tỉnh Bắc Kạn</t>
  </si>
  <si>
    <t>2176/QĐ-UBND ngày 12/11/2021</t>
  </si>
  <si>
    <t>330/QĐ-UBND ngày 02/3/2022</t>
  </si>
  <si>
    <t>Đầu tư thiết bị y tế phục vụ công tác chuyên môn (Máy phát tia Plasma lạnh)</t>
  </si>
  <si>
    <t>Chương trình mục tiêu quốc gia giảm nghèo bền vững</t>
  </si>
  <si>
    <t>Chương trình mục tiêu quốc gia phát triển kinh tế - xã hội vùng đồng bào dân tộc thiểu số và miền núi</t>
  </si>
  <si>
    <t>Chương trình mục tiêu quốc gia xây dựng nông thôn mới</t>
  </si>
  <si>
    <t>-</t>
  </si>
  <si>
    <t>Hỗ trợ kết cấu hạ tầng các Hợp tác xã trên địa bàn tỉnh Bắc Kạn</t>
  </si>
  <si>
    <t>1646/QĐ-UBND ngày 6/9/2021; 1615/QĐ-UBND ngày 25/8/2022</t>
  </si>
  <si>
    <t>1733/QĐ-UBND ngày 15/9/2022</t>
  </si>
  <si>
    <t>1644/QĐ-UBND ngày 6/9/2021; 1801/QĐ-UBND ngày 26/9/2022</t>
  </si>
  <si>
    <t>2171/QĐ-UBND ngày 12/11/2021; 1802/QĐ-UBND ngày 26/9/2022</t>
  </si>
  <si>
    <t>Ban QLDA ĐTXD CTGT</t>
  </si>
  <si>
    <t>Năm 2022</t>
  </si>
  <si>
    <t>1634/QĐ-UBND ngày 29/8/2022</t>
  </si>
  <si>
    <t xml:space="preserve"> Dự án Xây dựng mới trường Mầm non Hà Hiệu</t>
  </si>
  <si>
    <t>Ban QLDA ĐTXD công trình NN&amp;PTNT</t>
  </si>
  <si>
    <t>Chuẩn bị đầu tư</t>
  </si>
  <si>
    <t>NSĐP</t>
  </si>
  <si>
    <t>Dự phòng chưa phân  bổ</t>
  </si>
  <si>
    <t>Biểu 1</t>
  </si>
  <si>
    <t>Nguồn vốn</t>
  </si>
  <si>
    <t>Năm 2021 đã giao</t>
  </si>
  <si>
    <t>Năm 2022 đã giao</t>
  </si>
  <si>
    <t>Kế hoạch năm 2023</t>
  </si>
  <si>
    <t>Trung ương giao</t>
  </si>
  <si>
    <t>Tỉnh giao</t>
  </si>
  <si>
    <t>2</t>
  </si>
  <si>
    <t>6</t>
  </si>
  <si>
    <t>3</t>
  </si>
  <si>
    <t>8</t>
  </si>
  <si>
    <t>Vốn ngân sách địa phương</t>
  </si>
  <si>
    <t>Chi xây dựng cơ bản vốn tập trung trong nước</t>
  </si>
  <si>
    <t>Đầu tư từ nguồn thu sử dụng đất</t>
  </si>
  <si>
    <t>Xổ số kiến thiết</t>
  </si>
  <si>
    <t>Vốn ngân sách trung ương</t>
  </si>
  <si>
    <t>Vốn trong nước</t>
  </si>
  <si>
    <t>Trong đó: Từ nguồn vốn Chương trình phục hồi và phát triển kinh tế - xã hội</t>
  </si>
  <si>
    <t>Vốn nước ngoài</t>
  </si>
  <si>
    <t>Vốn chương trình mục tiêu quốc gia</t>
  </si>
  <si>
    <t>TỔNG KẾ HOẠCH ĐẦU TƯ CÔNG TRUNG HẠN GIAI ĐOẠN 2021-2025 VÀ DỰ KIẾN NĂM 2023</t>
  </si>
  <si>
    <t>Biểu 4</t>
  </si>
  <si>
    <t>Mã dự án</t>
  </si>
  <si>
    <t>Nhóm dự án</t>
  </si>
  <si>
    <t>Ngày ký kết hiệp định</t>
  </si>
  <si>
    <t>KH đầu tư trung hạn vốn NSTW giai đoạn 2021-2025</t>
  </si>
  <si>
    <t>KH vốn NSTW năm 2023</t>
  </si>
  <si>
    <t>Kế hoạch vốn NSTW</t>
  </si>
  <si>
    <t>Ước giải ngân kế hoạch vốn NSTW năm 2022 từ 1/1/2022 đến 30/9/2022</t>
  </si>
  <si>
    <t>Ước giải ngân kế hoạch vốn NSTW năm 2022 từ 1/1/2022 đến 31/12/2022</t>
  </si>
  <si>
    <t>Giai đoạn 2021-2025</t>
  </si>
  <si>
    <t>Trong đó: Đã giao các năm 2021, 2022</t>
  </si>
  <si>
    <t xml:space="preserve">Vốn đối ứng </t>
  </si>
  <si>
    <t xml:space="preserve">Vốn nước ngoài </t>
  </si>
  <si>
    <t>Thu hồi các khoản vốn ứng trước</t>
  </si>
  <si>
    <t>4</t>
  </si>
  <si>
    <t>5</t>
  </si>
  <si>
    <t>7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</si>
  <si>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</si>
  <si>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</si>
  <si>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</si>
  <si>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</si>
  <si>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</si>
  <si>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</si>
  <si>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</si>
  <si>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</si>
  <si>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</si>
  <si>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VỐN NƯỚC NGOÀI GIẢI NGÂN KHÔNG THEO CƠ CHẾ TÀI CHÍNH TRONG NƯỚC</t>
  </si>
  <si>
    <t>Các dự án dự kiến hoàn thành năm 2023</t>
  </si>
  <si>
    <t>12/04/2018</t>
  </si>
  <si>
    <t>Xây dựng cầu dân sinh và quản lý tài sản đường địa phương (LRAMP) - Hợp phần đường</t>
  </si>
  <si>
    <t>04/07/2016</t>
  </si>
  <si>
    <t>Dự án dự kiến  hoàn thành sau năm 2023</t>
  </si>
  <si>
    <t>24/03/2017</t>
  </si>
  <si>
    <t>1438, 07/9/2016;762, 02/6/2017; 1896, ngày 21/10/2020, 1327, ngày 18/7/2022</t>
  </si>
  <si>
    <t>18/02/2020</t>
  </si>
  <si>
    <t xml:space="preserve"> KẾ HOẠCH VỐN NGÂN SÁCH TRUNG ƯƠNG (VỐN NƯỚC NGOÀI) GIAI ĐOẠN 2021-2025 VÀ DỰ KIẾN NĂM 2023</t>
  </si>
  <si>
    <t>Năm 2023: Bổ sung 71.200 triệu đồng từ tiền bán tài sản trên đất</t>
  </si>
  <si>
    <t>Năm 2023: Bổ sung 39.300 triệu đồng từ thu tiền sử dụng đất do bán tài sản trên đất năm 2022 chuyển sang</t>
  </si>
  <si>
    <t>Giải ngân KH vốn giai đoạn 2021-2022 đến ngày 28/11/2022</t>
  </si>
  <si>
    <t>Lũy kế đã giao giai đoạn 2021-2022</t>
  </si>
  <si>
    <t>KH đầu tư trung hạn giai đoạn 2021-2025 sau bổ sung</t>
  </si>
  <si>
    <t>KH đầu tư trung hạn giai đoạn 2023-2025 còn lại</t>
  </si>
  <si>
    <t xml:space="preserve">KH đầu tư trung hạn giai đoạn 2024-2025 </t>
  </si>
  <si>
    <t>Dự án quyết toán</t>
  </si>
  <si>
    <t>Dự án chuyển tiếp, hoàn thành năm 2023</t>
  </si>
  <si>
    <t>Dự án chuyển tiếp, hoàn thành sau năm 2023</t>
  </si>
  <si>
    <t>Dự án khởi công mới năm 2023</t>
  </si>
  <si>
    <t>1638/QĐ-UBND ngày 06/9/2021</t>
  </si>
  <si>
    <t>Sở Giao thông Vận tải</t>
  </si>
  <si>
    <t>Nguồn vốn ngân sách tỉnh điều hành</t>
  </si>
  <si>
    <t>KH 2023 sau điều chỉnh</t>
  </si>
  <si>
    <t>Tràn liên hợp cống đường từ ĐT.251 vào khu Mò Lả, xã Cốc Đán, huyện Ngân Sơn</t>
  </si>
  <si>
    <t>Hoàn thiện mặt bằng phần diện tích còn lại của Khu công nghiệp Thanh Bình giai đoạn I</t>
  </si>
  <si>
    <t>886/QĐ-UBND ngày 24/5/2023</t>
  </si>
  <si>
    <t>Khắc phục khẩn cấp vùng sạt lở đất xã Cổ Linh, huyện Pác Nặm, tỉnh Bắc Kạn</t>
  </si>
  <si>
    <t>1225/QĐ-UBND ngày 03/7/2020; 2419/QĐ-UBND ngày 13/12/2021</t>
  </si>
  <si>
    <t>Cấp nước, thoát nước</t>
  </si>
  <si>
    <t>Dự án Đầu tư xây dựng Hệ thống cấp, thoát nước và vệ sinh thị trấn Chợ Rã, huyện Ba Bể, tỉnh Bắc Kạn (Phần thoát nước)</t>
  </si>
  <si>
    <t>54/QĐ-UBND ngày 10/01/2008; 3528/QĐ-UBND ngày 18/11/2009</t>
  </si>
  <si>
    <t>UBND thị trấn Chợ Rã</t>
  </si>
  <si>
    <t>Hàng rào khu Văn hoá thể thao Tổng Đích</t>
  </si>
  <si>
    <t>Tiểu dự án Giải phóng mặt bằng thuộc dự án Cải tạo, nâng cấp QL3B đoạn Xuất Hóa –Cửa khẩu Pò Mã (Km0 –Km66+600) Hạng mục: Tiểu dự án Giải phóng mặt bằng thuộc dự án Cải tạo, nâng cấp QL3B đoạn Xuất Hóa –Cửa khẩu Pò Mã (Km0 –Km66+600) (Giai đoạn I)</t>
  </si>
  <si>
    <t>2139/QĐ-UBND ngày 10/11/2021</t>
  </si>
  <si>
    <t>Dự án Xây dựng cầu dân sinh và quản lý tài sản đường địa phương vốn vay WB (LRAMP)-Hợp phần đường</t>
  </si>
  <si>
    <t>Bệnh viện đa khoa Bắc Kạn</t>
  </si>
  <si>
    <t>1047/QĐ-UBND ngày 18/5/2009; 496/QĐ-UBND ngày 22/3/2010</t>
  </si>
  <si>
    <t>540/QĐ-UBND ngày 6/4/2022; 1644/QĐ-UBND ngày 14/9/2023</t>
  </si>
  <si>
    <t>1251/QĐ-UBND ngày 07/7/2023</t>
  </si>
  <si>
    <t>Dự án Cầu Nà Đỉ, thôn Phiêng Phục, xã Hiệp Lực, huyện Ngân Sơn</t>
  </si>
  <si>
    <t>708/QĐ-UBND ngày 24/4/2023</t>
  </si>
  <si>
    <t>205/QĐ-UBND ngày 13/02/2023; 1058/QĐ-UBND ngày 16/6/2023</t>
  </si>
  <si>
    <t>Trường Tiểu học Hiệp lực, huyện Ngân Sơn</t>
  </si>
  <si>
    <t>Giảm</t>
  </si>
  <si>
    <t>Tăng</t>
  </si>
  <si>
    <t>Kế hoạch vốn năm 2022 kéo dài sang năm 2023</t>
  </si>
  <si>
    <t>Kế hoạch vốn năm 2022 kéo dài sang năm 2023 sau điều chỉnh</t>
  </si>
  <si>
    <t>Kế hoạch năm 2023</t>
  </si>
  <si>
    <t>BIỂU ĐIỀU CHỈNH KẾ HOẠCH VỐN ĐẦU TƯ CÔNG NĂM 2023 (LẦN 3) VÀ KẾ HOẠCH VỐN NĂM 2022 KÉO DÀI SANG NĂM 2023 - NGUỒN VỐN NGÂN SÁCH ĐỊA PHƯƠNG</t>
  </si>
  <si>
    <t>Kế hoạch vốn sau điều chỉnh</t>
  </si>
  <si>
    <t>Kế hoạch vốn trước điều chỉnh</t>
  </si>
  <si>
    <t>Kế hoạch vốn năm 2023</t>
  </si>
  <si>
    <t>Điều chỉnh</t>
  </si>
  <si>
    <t>Dự án cải tạo sửa chữa trụ sở HĐND - UBND tỉnh Bắc Kạn</t>
  </si>
  <si>
    <t>Cải tạo, sửa chữa nhà làm việc 4 tầng Hội LHPN tỉnh; Nhà làm việc Ban Quản lý Vườn Quốc gia Ba Bể; Nhà làm việc 3 tầng + hàng rào, cải tạo nhà để xe làm phòng làm việc Liên minh HTX tỉnh</t>
  </si>
  <si>
    <t>Cải tạo, sửa chữa các hạng mục phụ trợ, hoàn thiện hệ thống PCCC của Sở Nông nghiệp và PTNT và các đơn vị trực thuộc</t>
  </si>
  <si>
    <t>Cải tạo, sửa chữa, hoàn thiện hệ thống PCCC trụ sở Thanh tra tỉnh</t>
  </si>
  <si>
    <t>Đầu tư cải tạo, sửa chữa, nâng cấp khoa điều trị nội trú cho người bệnh thuộc diện Bảo vệ sức khỏe cán bộ tỉnh</t>
  </si>
  <si>
    <t>1147/QĐ-UBND ngày 29/6/2022</t>
  </si>
  <si>
    <t>821/QĐ-UBND ngày 15/5/2023</t>
  </si>
  <si>
    <t>Xã hội</t>
  </si>
  <si>
    <t>Cải tạo, sửa chữa cơ sở Bảo trợ xã hội tổng hợp tỉnh</t>
  </si>
  <si>
    <t>1642/QĐ-UBND ngày 6/9/2021; 1797/QĐ-UBND ngày 26/9/2022</t>
  </si>
  <si>
    <t>XI</t>
  </si>
  <si>
    <t>1701/QĐ-UBND ngày 21/9/2023</t>
  </si>
  <si>
    <t xml:space="preserve">Ban Điều phối dự án CSSP tỉnh Bắc Kạn </t>
  </si>
  <si>
    <t>Quy hoạch</t>
  </si>
  <si>
    <t>Lập Quy hoạch tỉnh Bắc Kạn thời kỳ 2021-2030, tầm nhìn đến năm 2050</t>
  </si>
  <si>
    <t>2357/QĐ-UBND ngày 26/11/2019; 2122/QĐ-UBND ngày 19/11/2020; 349/QĐ-UBND ngày 3/3/2022</t>
  </si>
  <si>
    <t>XII</t>
  </si>
  <si>
    <t xml:space="preserve">ĐIỀU CHỈNH TỔNG KẾ HOẠCH ĐẦU TƯ CÔNG NĂM 2023 </t>
  </si>
  <si>
    <t>Kế hoạch năm 2023 giao tại Nghị quyết số 55/NQ-HĐND ngày 09/12/2022</t>
  </si>
  <si>
    <t>Kế hoạch năm 2023 sau điều chỉnh</t>
  </si>
  <si>
    <t>Chi từ nguồn tăng thu, tiết kiệm chi năm 2022</t>
  </si>
  <si>
    <t>Điều chỉnh giảm</t>
  </si>
  <si>
    <t>Biểu số 02</t>
  </si>
  <si>
    <t>Dự án chuyển tiếp hoàn thành sau năm 2023</t>
  </si>
  <si>
    <t>Hạ tầng kỹ thuật trung tâm thị trấn Chợ Rã, huyện Ba Bể</t>
  </si>
  <si>
    <t>08/NQ-HĐND ngày 14/3/2023; 2470/QĐ-UBND ngày 17/12/2021; 694/QĐ-UBND ngày 19/4/2023</t>
  </si>
  <si>
    <t>1782/QĐ-UBND ngày 25/10/2023</t>
  </si>
  <si>
    <t>1891/QĐ-UBND ngày 17/10/2023</t>
  </si>
  <si>
    <t xml:space="preserve">Cải tạo, sửa chữa, nâng cấp trụ sở Sở Nội vụ </t>
  </si>
  <si>
    <t>2055/QĐ-UBND ngày 29/10/2021</t>
  </si>
  <si>
    <t>2172/QĐ-UBND ngày 12/11/2021; 636/QĐ-UBND ngày 12/4/2023</t>
  </si>
  <si>
    <t>Đề nghị điều chỉnh làm tròn số theo quyết toán</t>
  </si>
  <si>
    <t>XIII</t>
  </si>
  <si>
    <t>Đối ứng thực hiện Chương trình mục tiêu quốc gia phát triển kinh tế xã hội vùng đồng bào dân tộc thiểu số và miền núi</t>
  </si>
  <si>
    <t>Phân cấp huyện điều hành</t>
  </si>
  <si>
    <t xml:space="preserve">Huyện Ba Bể </t>
  </si>
  <si>
    <t>Huyện Na Rì</t>
  </si>
  <si>
    <t>Dự phòng chưa phân bổ</t>
  </si>
  <si>
    <t xml:space="preserve">Hỗ trợ có mục tiêu cho huyện Chợ Mới thực hiện Quy hoạch chung xây dựng thị trấn Đồng Tâm </t>
  </si>
  <si>
    <t>912/QĐ-UBND ngày 29/5/2023</t>
  </si>
  <si>
    <t>UBND huyện Chợ Mới</t>
  </si>
  <si>
    <t>1898/UBND-QĐ ngày 18/10/2023</t>
  </si>
  <si>
    <t>1901/QĐ-UBND ngày 18/10/2023</t>
  </si>
  <si>
    <t>1912/QĐ-UBND ngày 19/10/2023</t>
  </si>
  <si>
    <t>(Kèm theo Nghị quyết số:          /NQ-HĐND ngày     tháng     năm 2023 của Hội đồng nhân dân tỉnh Bắc Kạn)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</si>
</sst>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0\ _V_N_D_-;\-* #,##0.00\ _V_N_D_-;_-* &quot;-&quot;??\ _V_N_D_-;_-@_-"/>
    <numFmt numFmtId="187" formatCode="#,##0;[Red]#,##0"/>
    <numFmt numFmtId="188" formatCode="#,##0.0"/>
    <numFmt numFmtId="189" formatCode="_(* #,##0_);_(* \(#,##0\);_(* &quot;-&quot;??_);_(@_)"/>
    <numFmt numFmtId="190" formatCode="0.0"/>
    <numFmt numFmtId="191" formatCode="[$-409]h:mm:ss\ AM/PM"/>
    <numFmt numFmtId="192" formatCode="[$-409]dddd\,\ mmmm\ dd\,\ yyyy"/>
    <numFmt numFmtId="193" formatCode="0.0%"/>
    <numFmt numFmtId="194" formatCode="#,##0.000"/>
    <numFmt numFmtId="195" formatCode="#,##0.0;[Red]#,##0.0"/>
    <numFmt numFmtId="196" formatCode="[$-1010000]d/m/yyyy"/>
    <numFmt numFmtId="197" formatCode="0_);\(0\)"/>
    <numFmt numFmtId="198" formatCode="###0"/>
    <numFmt numFmtId="199" formatCode="_(* #,##0.0_);_(* \(#,##0.0\);_(* &quot;-&quot;??_);_(@_)"/>
    <numFmt numFmtId="200" formatCode="_(* #,##0.000_);_(* \(#,##0.000\);_(* &quot;-&quot;??_);_(@_)"/>
    <numFmt numFmtId="201" formatCode="_(* #,##0.000_);_(* \(#,##0.000\);_(* &quot;-&quot;???_);_(@_)"/>
    <numFmt numFmtId="202" formatCode="0.000"/>
    <numFmt numFmtId="203" formatCode="_(* #,##0.0_);_(* \(#,##0.0\);_(* &quot;-&quot;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  <font>
      <sz val="14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rgb="FF0000FF"/>
      <name val="Times New Roman"/>
      <family val="1"/>
    </font>
    <font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6" fillId="26" borderId="1" applyNumberFormat="0" applyAlignment="0" applyProtection="0"/>
    <xf numFmtId="0" fontId="57" fillId="27" borderId="2" applyNumberFormat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Protection="0">
      <alignment vertical="top"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9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1" fontId="6" fillId="32" borderId="0" xfId="87" applyNumberFormat="1" applyFont="1" applyFill="1" applyAlignment="1">
      <alignment vertical="center"/>
      <protection/>
    </xf>
    <xf numFmtId="1" fontId="8" fillId="32" borderId="0" xfId="87" applyNumberFormat="1" applyFont="1" applyFill="1" applyAlignment="1">
      <alignment vertical="center"/>
      <protection/>
    </xf>
    <xf numFmtId="3" fontId="6" fillId="32" borderId="10" xfId="87" applyNumberFormat="1" applyFont="1" applyFill="1" applyBorder="1" applyAlignment="1" quotePrefix="1">
      <alignment horizontal="center" vertical="center" wrapText="1"/>
      <protection/>
    </xf>
    <xf numFmtId="3" fontId="6" fillId="32" borderId="0" xfId="87" applyNumberFormat="1" applyFont="1" applyFill="1" applyBorder="1" applyAlignment="1">
      <alignment vertical="center" wrapText="1"/>
      <protection/>
    </xf>
    <xf numFmtId="3" fontId="9" fillId="32" borderId="0" xfId="87" applyNumberFormat="1" applyFont="1" applyFill="1" applyBorder="1" applyAlignment="1">
      <alignment vertical="center" wrapText="1"/>
      <protection/>
    </xf>
    <xf numFmtId="188" fontId="6" fillId="32" borderId="0" xfId="87" applyNumberFormat="1" applyFont="1" applyFill="1" applyAlignment="1">
      <alignment vertical="center"/>
      <protection/>
    </xf>
    <xf numFmtId="1" fontId="10" fillId="32" borderId="0" xfId="87" applyNumberFormat="1" applyFont="1" applyFill="1" applyAlignment="1">
      <alignment vertical="center"/>
      <protection/>
    </xf>
    <xf numFmtId="188" fontId="10" fillId="32" borderId="0" xfId="87" applyNumberFormat="1" applyFont="1" applyFill="1" applyAlignment="1">
      <alignment vertical="center"/>
      <protection/>
    </xf>
    <xf numFmtId="1" fontId="55" fillId="32" borderId="0" xfId="87" applyNumberFormat="1" applyFont="1" applyFill="1" applyAlignment="1">
      <alignment vertical="center"/>
      <protection/>
    </xf>
    <xf numFmtId="1" fontId="73" fillId="32" borderId="0" xfId="87" applyNumberFormat="1" applyFont="1" applyFill="1" applyAlignment="1">
      <alignment vertical="center"/>
      <protection/>
    </xf>
    <xf numFmtId="3" fontId="14" fillId="0" borderId="10" xfId="87" applyNumberFormat="1" applyFont="1" applyFill="1" applyBorder="1" applyAlignment="1">
      <alignment horizontal="center" vertical="center" wrapText="1"/>
      <protection/>
    </xf>
    <xf numFmtId="3" fontId="14" fillId="0" borderId="10" xfId="0" applyNumberFormat="1" applyFont="1" applyBorder="1" applyAlignment="1">
      <alignment vertical="center" wrapText="1"/>
    </xf>
    <xf numFmtId="3" fontId="55" fillId="32" borderId="10" xfId="0" applyNumberFormat="1" applyFont="1" applyFill="1" applyBorder="1" applyAlignment="1">
      <alignment horizontal="center" vertical="center" wrapText="1"/>
    </xf>
    <xf numFmtId="3" fontId="55" fillId="32" borderId="10" xfId="87" applyNumberFormat="1" applyFont="1" applyFill="1" applyBorder="1" applyAlignment="1">
      <alignment horizontal="center" vertical="center" wrapText="1"/>
      <protection/>
    </xf>
    <xf numFmtId="3" fontId="6" fillId="32" borderId="10" xfId="87" applyNumberFormat="1" applyFont="1" applyFill="1" applyBorder="1" applyAlignment="1">
      <alignment vertical="center" wrapText="1"/>
      <protection/>
    </xf>
    <xf numFmtId="189" fontId="6" fillId="0" borderId="10" xfId="47" applyNumberFormat="1" applyFont="1" applyFill="1" applyBorder="1" applyAlignment="1">
      <alignment horizontal="right" vertical="center" wrapText="1"/>
    </xf>
    <xf numFmtId="189" fontId="7" fillId="0" borderId="10" xfId="47" applyNumberFormat="1" applyFont="1" applyFill="1" applyBorder="1" applyAlignment="1">
      <alignment horizontal="right" vertical="center" wrapText="1"/>
    </xf>
    <xf numFmtId="3" fontId="6" fillId="32" borderId="10" xfId="87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right" vertical="center" wrapText="1"/>
    </xf>
    <xf numFmtId="3" fontId="7" fillId="32" borderId="10" xfId="87" applyNumberFormat="1" applyFont="1" applyFill="1" applyBorder="1" applyAlignment="1">
      <alignment horizontal="center" vertical="center" wrapText="1"/>
      <protection/>
    </xf>
    <xf numFmtId="3" fontId="7" fillId="32" borderId="10" xfId="87" applyNumberFormat="1" applyFont="1" applyFill="1" applyBorder="1" applyAlignment="1" quotePrefix="1">
      <alignment horizontal="center" vertical="center" wrapText="1"/>
      <protection/>
    </xf>
    <xf numFmtId="3" fontId="6" fillId="32" borderId="10" xfId="87" applyNumberFormat="1" applyFont="1" applyFill="1" applyBorder="1" applyAlignment="1">
      <alignment vertical="center"/>
      <protection/>
    </xf>
    <xf numFmtId="3" fontId="6" fillId="32" borderId="10" xfId="87" applyNumberFormat="1" applyFont="1" applyFill="1" applyBorder="1" applyAlignment="1">
      <alignment horizontal="right" vertical="center"/>
      <protection/>
    </xf>
    <xf numFmtId="3" fontId="17" fillId="0" borderId="0" xfId="0" applyNumberFormat="1" applyFont="1" applyAlignment="1">
      <alignment vertical="center" wrapText="1"/>
    </xf>
    <xf numFmtId="3" fontId="74" fillId="0" borderId="0" xfId="0" applyNumberFormat="1" applyFont="1" applyAlignment="1">
      <alignment vertical="center" wrapText="1" readingOrder="1"/>
    </xf>
    <xf numFmtId="3" fontId="74" fillId="0" borderId="0" xfId="0" applyNumberFormat="1" applyFont="1" applyAlignment="1">
      <alignment/>
    </xf>
    <xf numFmtId="3" fontId="16" fillId="0" borderId="0" xfId="0" applyNumberFormat="1" applyFont="1" applyAlignment="1">
      <alignment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4" fillId="0" borderId="10" xfId="0" applyNumberFormat="1" applyFont="1" applyBorder="1" applyAlignment="1" quotePrefix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3" fontId="75" fillId="0" borderId="0" xfId="0" applyNumberFormat="1" applyFont="1" applyAlignment="1">
      <alignment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 quotePrefix="1">
      <alignment vertical="center" wrapText="1"/>
    </xf>
    <xf numFmtId="3" fontId="14" fillId="3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 quotePrefix="1">
      <alignment horizontal="center" vertical="center" wrapText="1"/>
    </xf>
    <xf numFmtId="3" fontId="11" fillId="0" borderId="10" xfId="0" applyNumberFormat="1" applyFont="1" applyBorder="1" applyAlignment="1" quotePrefix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3" fontId="76" fillId="0" borderId="0" xfId="0" applyNumberFormat="1" applyFont="1" applyAlignment="1">
      <alignment/>
    </xf>
    <xf numFmtId="3" fontId="77" fillId="0" borderId="0" xfId="0" applyNumberFormat="1" applyFont="1" applyAlignment="1">
      <alignment vertical="center" wrapText="1"/>
    </xf>
    <xf numFmtId="3" fontId="77" fillId="0" borderId="0" xfId="0" applyNumberFormat="1" applyFont="1" applyAlignment="1">
      <alignment/>
    </xf>
    <xf numFmtId="1" fontId="11" fillId="0" borderId="0" xfId="87" applyNumberFormat="1" applyFont="1" applyFill="1" applyAlignment="1">
      <alignment vertical="center"/>
      <protection/>
    </xf>
    <xf numFmtId="1" fontId="14" fillId="0" borderId="0" xfId="87" applyNumberFormat="1" applyFont="1" applyFill="1" applyAlignment="1">
      <alignment vertical="center"/>
      <protection/>
    </xf>
    <xf numFmtId="1" fontId="21" fillId="0" borderId="0" xfId="87" applyNumberFormat="1" applyFont="1" applyFill="1" applyAlignment="1">
      <alignment vertical="center"/>
      <protection/>
    </xf>
    <xf numFmtId="3" fontId="14" fillId="0" borderId="0" xfId="87" applyNumberFormat="1" applyFont="1" applyBorder="1" applyAlignment="1">
      <alignment horizontal="center" vertical="center" wrapText="1"/>
      <protection/>
    </xf>
    <xf numFmtId="3" fontId="14" fillId="0" borderId="10" xfId="87" applyNumberFormat="1" applyFont="1" applyFill="1" applyBorder="1" applyAlignment="1" quotePrefix="1">
      <alignment horizontal="center" vertical="center" wrapText="1"/>
      <protection/>
    </xf>
    <xf numFmtId="3" fontId="14" fillId="0" borderId="0" xfId="87" applyNumberFormat="1" applyFont="1" applyFill="1" applyBorder="1" applyAlignment="1">
      <alignment vertical="center" wrapText="1"/>
      <protection/>
    </xf>
    <xf numFmtId="3" fontId="10" fillId="32" borderId="11" xfId="87" applyNumberFormat="1" applyFont="1" applyFill="1" applyBorder="1" applyAlignment="1">
      <alignment vertical="center"/>
      <protection/>
    </xf>
    <xf numFmtId="3" fontId="7" fillId="32" borderId="0" xfId="87" applyNumberFormat="1" applyFont="1" applyFill="1" applyBorder="1" applyAlignment="1">
      <alignment vertical="center" wrapText="1"/>
      <protection/>
    </xf>
    <xf numFmtId="1" fontId="14" fillId="0" borderId="0" xfId="87" applyNumberFormat="1" applyFont="1" applyFill="1" applyAlignment="1">
      <alignment horizontal="center" vertical="center"/>
      <protection/>
    </xf>
    <xf numFmtId="1" fontId="14" fillId="0" borderId="0" xfId="87" applyNumberFormat="1" applyFont="1" applyFill="1" applyAlignment="1">
      <alignment vertical="center" wrapText="1"/>
      <protection/>
    </xf>
    <xf numFmtId="1" fontId="14" fillId="0" borderId="0" xfId="87" applyNumberFormat="1" applyFont="1" applyFill="1" applyAlignment="1">
      <alignment horizontal="center" vertical="center" wrapText="1"/>
      <protection/>
    </xf>
    <xf numFmtId="1" fontId="14" fillId="0" borderId="0" xfId="87" applyNumberFormat="1" applyFont="1" applyFill="1" applyAlignment="1">
      <alignment horizontal="right" vertical="center"/>
      <protection/>
    </xf>
    <xf numFmtId="3" fontId="7" fillId="32" borderId="10" xfId="87" applyNumberFormat="1" applyFont="1" applyFill="1" applyBorder="1" applyAlignment="1" quotePrefix="1">
      <alignment vertical="center" wrapText="1"/>
      <protection/>
    </xf>
    <xf numFmtId="3" fontId="78" fillId="32" borderId="10" xfId="87" applyNumberFormat="1" applyFont="1" applyFill="1" applyBorder="1" applyAlignment="1" quotePrefix="1">
      <alignment vertical="center" wrapText="1"/>
      <protection/>
    </xf>
    <xf numFmtId="3" fontId="7" fillId="32" borderId="10" xfId="87" applyNumberFormat="1" applyFont="1" applyFill="1" applyBorder="1" applyAlignment="1" quotePrefix="1">
      <alignment horizontal="right" vertical="center" wrapText="1"/>
      <protection/>
    </xf>
    <xf numFmtId="3" fontId="9" fillId="32" borderId="10" xfId="87" applyNumberFormat="1" applyFont="1" applyFill="1" applyBorder="1" applyAlignment="1" quotePrefix="1">
      <alignment horizontal="center" vertical="center" wrapText="1"/>
      <protection/>
    </xf>
    <xf numFmtId="3" fontId="9" fillId="32" borderId="10" xfId="87" applyNumberFormat="1" applyFont="1" applyFill="1" applyBorder="1" applyAlignment="1">
      <alignment horizontal="center" vertical="center" wrapText="1"/>
      <protection/>
    </xf>
    <xf numFmtId="49" fontId="10" fillId="32" borderId="10" xfId="87" applyNumberFormat="1" applyFont="1" applyFill="1" applyBorder="1" applyAlignment="1">
      <alignment horizontal="center" vertical="center"/>
      <protection/>
    </xf>
    <xf numFmtId="1" fontId="10" fillId="32" borderId="10" xfId="87" applyNumberFormat="1" applyFont="1" applyFill="1" applyBorder="1" applyAlignment="1">
      <alignment horizontal="center" vertical="center" wrapText="1"/>
      <protection/>
    </xf>
    <xf numFmtId="1" fontId="8" fillId="32" borderId="10" xfId="87" applyNumberFormat="1" applyFont="1" applyFill="1" applyBorder="1" applyAlignment="1">
      <alignment horizontal="center" vertical="center" wrapText="1"/>
      <protection/>
    </xf>
    <xf numFmtId="3" fontId="10" fillId="32" borderId="10" xfId="87" applyNumberFormat="1" applyFont="1" applyFill="1" applyBorder="1" applyAlignment="1">
      <alignment vertical="center"/>
      <protection/>
    </xf>
    <xf numFmtId="3" fontId="10" fillId="32" borderId="10" xfId="87" applyNumberFormat="1" applyFont="1" applyFill="1" applyBorder="1" applyAlignment="1">
      <alignment horizontal="center" vertical="center"/>
      <protection/>
    </xf>
    <xf numFmtId="3" fontId="10" fillId="32" borderId="10" xfId="87" applyNumberFormat="1" applyFont="1" applyFill="1" applyBorder="1" applyAlignment="1">
      <alignment horizontal="right" vertical="center"/>
      <protection/>
    </xf>
    <xf numFmtId="3" fontId="73" fillId="32" borderId="10" xfId="87" applyNumberFormat="1" applyFont="1" applyFill="1" applyBorder="1" applyAlignment="1">
      <alignment vertical="center"/>
      <protection/>
    </xf>
    <xf numFmtId="1" fontId="8" fillId="32" borderId="10" xfId="87" applyNumberFormat="1" applyFont="1" applyFill="1" applyBorder="1" applyAlignment="1">
      <alignment vertical="center"/>
      <protection/>
    </xf>
    <xf numFmtId="1" fontId="10" fillId="32" borderId="10" xfId="87" applyNumberFormat="1" applyFont="1" applyFill="1" applyBorder="1" applyAlignment="1">
      <alignment vertical="center"/>
      <protection/>
    </xf>
    <xf numFmtId="49" fontId="7" fillId="32" borderId="10" xfId="87" applyNumberFormat="1" applyFont="1" applyFill="1" applyBorder="1" applyAlignment="1">
      <alignment horizontal="center" vertical="center"/>
      <protection/>
    </xf>
    <xf numFmtId="1" fontId="7" fillId="32" borderId="10" xfId="87" applyNumberFormat="1" applyFont="1" applyFill="1" applyBorder="1" applyAlignment="1">
      <alignment horizontal="center" vertical="center" wrapText="1"/>
      <protection/>
    </xf>
    <xf numFmtId="1" fontId="6" fillId="32" borderId="10" xfId="87" applyNumberFormat="1" applyFont="1" applyFill="1" applyBorder="1" applyAlignment="1">
      <alignment horizontal="center" vertical="center" wrapText="1"/>
      <protection/>
    </xf>
    <xf numFmtId="3" fontId="6" fillId="32" borderId="10" xfId="87" applyNumberFormat="1" applyFont="1" applyFill="1" applyBorder="1" applyAlignment="1">
      <alignment horizontal="center" vertical="center"/>
      <protection/>
    </xf>
    <xf numFmtId="3" fontId="55" fillId="32" borderId="10" xfId="87" applyNumberFormat="1" applyFont="1" applyFill="1" applyBorder="1" applyAlignment="1">
      <alignment vertical="center"/>
      <protection/>
    </xf>
    <xf numFmtId="1" fontId="6" fillId="32" borderId="10" xfId="87" applyNumberFormat="1" applyFont="1" applyFill="1" applyBorder="1" applyAlignment="1">
      <alignment vertical="center"/>
      <protection/>
    </xf>
    <xf numFmtId="1" fontId="6" fillId="32" borderId="10" xfId="87" applyNumberFormat="1" applyFont="1" applyFill="1" applyBorder="1" applyAlignment="1">
      <alignment vertical="center" wrapText="1"/>
      <protection/>
    </xf>
    <xf numFmtId="49" fontId="55" fillId="32" borderId="10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>
      <alignment horizontal="center" vertical="center" wrapText="1"/>
    </xf>
    <xf numFmtId="3" fontId="55" fillId="32" borderId="10" xfId="0" applyNumberFormat="1" applyFont="1" applyFill="1" applyBorder="1" applyAlignment="1">
      <alignment vertical="center" wrapText="1"/>
    </xf>
    <xf numFmtId="3" fontId="79" fillId="32" borderId="10" xfId="0" applyNumberFormat="1" applyFont="1" applyFill="1" applyBorder="1" applyAlignment="1">
      <alignment horizontal="center" vertical="center" wrapText="1"/>
    </xf>
    <xf numFmtId="3" fontId="79" fillId="32" borderId="10" xfId="0" applyNumberFormat="1" applyFont="1" applyFill="1" applyBorder="1" applyAlignment="1">
      <alignment vertical="center" wrapText="1"/>
    </xf>
    <xf numFmtId="3" fontId="6" fillId="32" borderId="10" xfId="0" applyNumberFormat="1" applyFont="1" applyFill="1" applyBorder="1" applyAlignment="1">
      <alignment vertical="center" wrapText="1"/>
    </xf>
    <xf numFmtId="3" fontId="80" fillId="32" borderId="10" xfId="87" applyNumberFormat="1" applyFont="1" applyFill="1" applyBorder="1" applyAlignment="1">
      <alignment vertical="center"/>
      <protection/>
    </xf>
    <xf numFmtId="3" fontId="6" fillId="32" borderId="10" xfId="49" applyNumberFormat="1" applyFont="1" applyFill="1" applyBorder="1" applyAlignment="1">
      <alignment horizontal="right" vertical="center"/>
    </xf>
    <xf numFmtId="49" fontId="73" fillId="32" borderId="10" xfId="87" applyNumberFormat="1" applyFont="1" applyFill="1" applyBorder="1" applyAlignment="1">
      <alignment horizontal="center" vertical="center"/>
      <protection/>
    </xf>
    <xf numFmtId="1" fontId="55" fillId="32" borderId="10" xfId="87" applyNumberFormat="1" applyFont="1" applyFill="1" applyBorder="1" applyAlignment="1">
      <alignment vertical="center" wrapText="1"/>
      <protection/>
    </xf>
    <xf numFmtId="1" fontId="55" fillId="32" borderId="10" xfId="87" applyNumberFormat="1" applyFont="1" applyFill="1" applyBorder="1" applyAlignment="1">
      <alignment horizontal="center" vertical="center" wrapText="1"/>
      <protection/>
    </xf>
    <xf numFmtId="1" fontId="55" fillId="32" borderId="10" xfId="87" applyNumberFormat="1" applyFont="1" applyFill="1" applyBorder="1" applyAlignment="1">
      <alignment vertical="center"/>
      <protection/>
    </xf>
    <xf numFmtId="49" fontId="79" fillId="32" borderId="10" xfId="0" applyNumberFormat="1" applyFont="1" applyFill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82" fillId="0" borderId="0" xfId="0" applyNumberFormat="1" applyFont="1" applyAlignment="1">
      <alignment vertical="center" wrapText="1"/>
    </xf>
    <xf numFmtId="3" fontId="82" fillId="0" borderId="0" xfId="0" applyNumberFormat="1" applyFont="1" applyAlignment="1">
      <alignment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  <protection locked="0"/>
    </xf>
    <xf numFmtId="189" fontId="55" fillId="0" borderId="0" xfId="47" applyNumberFormat="1" applyFont="1" applyFill="1" applyAlignment="1" applyProtection="1">
      <alignment horizontal="right" vertical="center" wrapText="1"/>
      <protection locked="0"/>
    </xf>
    <xf numFmtId="0" fontId="55" fillId="0" borderId="0" xfId="0" applyFont="1" applyFill="1" applyAlignment="1" applyProtection="1">
      <alignment horizontal="right" vertical="center" wrapText="1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189" fontId="55" fillId="0" borderId="0" xfId="47" applyNumberFormat="1" applyFont="1" applyFill="1" applyAlignment="1" applyProtection="1">
      <alignment horizontal="right" vertical="center" wrapText="1"/>
      <protection/>
    </xf>
    <xf numFmtId="3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3" fontId="78" fillId="0" borderId="10" xfId="0" applyNumberFormat="1" applyFont="1" applyFill="1" applyBorder="1" applyAlignment="1">
      <alignment horizontal="center" vertical="center" wrapText="1"/>
    </xf>
    <xf numFmtId="189" fontId="78" fillId="0" borderId="10" xfId="49" applyNumberFormat="1" applyFont="1" applyFill="1" applyBorder="1" applyAlignment="1">
      <alignment horizontal="right" vertical="center" wrapText="1"/>
    </xf>
    <xf numFmtId="189" fontId="78" fillId="0" borderId="10" xfId="49" applyNumberFormat="1" applyFont="1" applyFill="1" applyBorder="1" applyAlignment="1">
      <alignment horizontal="center" vertical="center" wrapText="1"/>
    </xf>
    <xf numFmtId="189" fontId="55" fillId="0" borderId="10" xfId="49" applyNumberFormat="1" applyFont="1" applyFill="1" applyBorder="1" applyAlignment="1">
      <alignment horizontal="right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left" vertical="center" wrapText="1"/>
    </xf>
    <xf numFmtId="189" fontId="0" fillId="0" borderId="0" xfId="0" applyNumberFormat="1" applyAlignment="1">
      <alignment/>
    </xf>
    <xf numFmtId="0" fontId="0" fillId="0" borderId="0" xfId="0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vertical="center" wrapText="1"/>
    </xf>
    <xf numFmtId="189" fontId="55" fillId="0" borderId="0" xfId="0" applyNumberFormat="1" applyFont="1" applyFill="1" applyAlignment="1" applyProtection="1">
      <alignment horizontal="center" vertical="center" wrapText="1"/>
      <protection locked="0"/>
    </xf>
    <xf numFmtId="0" fontId="80" fillId="0" borderId="12" xfId="0" applyFont="1" applyFill="1" applyBorder="1" applyAlignment="1" applyProtection="1">
      <alignment vertical="center" wrapText="1"/>
      <protection/>
    </xf>
    <xf numFmtId="0" fontId="78" fillId="0" borderId="0" xfId="0" applyFont="1" applyFill="1" applyAlignment="1">
      <alignment horizontal="right" vertical="center" wrapText="1"/>
    </xf>
    <xf numFmtId="3" fontId="78" fillId="0" borderId="10" xfId="0" applyNumberFormat="1" applyFont="1" applyFill="1" applyBorder="1" applyAlignment="1">
      <alignment horizontal="left" vertical="center" wrapText="1"/>
    </xf>
    <xf numFmtId="4" fontId="78" fillId="0" borderId="10" xfId="0" applyNumberFormat="1" applyFont="1" applyFill="1" applyBorder="1" applyAlignment="1">
      <alignment horizontal="center" vertical="center" wrapText="1"/>
    </xf>
    <xf numFmtId="189" fontId="55" fillId="0" borderId="10" xfId="49" applyNumberFormat="1" applyFont="1" applyFill="1" applyBorder="1" applyAlignment="1">
      <alignment horizontal="center" vertical="center" wrapText="1"/>
    </xf>
    <xf numFmtId="3" fontId="55" fillId="0" borderId="10" xfId="87" applyNumberFormat="1" applyFont="1" applyFill="1" applyBorder="1" applyAlignment="1">
      <alignment horizontal="left" vertical="center" wrapText="1"/>
      <protection/>
    </xf>
    <xf numFmtId="0" fontId="80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189" fontId="73" fillId="0" borderId="10" xfId="49" applyNumberFormat="1" applyFont="1" applyFill="1" applyBorder="1" applyAlignment="1">
      <alignment horizontal="right" vertical="center" wrapText="1"/>
    </xf>
    <xf numFmtId="0" fontId="73" fillId="0" borderId="0" xfId="0" applyFont="1" applyFill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189" fontId="80" fillId="0" borderId="10" xfId="49" applyNumberFormat="1" applyFont="1" applyFill="1" applyBorder="1" applyAlignment="1">
      <alignment horizontal="right" vertical="center" wrapText="1"/>
    </xf>
    <xf numFmtId="0" fontId="80" fillId="0" borderId="0" xfId="0" applyFont="1" applyFill="1" applyAlignment="1">
      <alignment horizontal="right" vertical="center" wrapText="1"/>
    </xf>
    <xf numFmtId="3" fontId="78" fillId="0" borderId="10" xfId="0" applyNumberFormat="1" applyFont="1" applyFill="1" applyBorder="1" applyAlignment="1">
      <alignment vertical="center" wrapText="1"/>
    </xf>
    <xf numFmtId="189" fontId="80" fillId="0" borderId="10" xfId="0" applyNumberFormat="1" applyFont="1" applyFill="1" applyBorder="1" applyAlignment="1">
      <alignment horizontal="center" vertical="center" wrapText="1"/>
    </xf>
    <xf numFmtId="3" fontId="80" fillId="0" borderId="10" xfId="87" applyNumberFormat="1" applyFont="1" applyFill="1" applyBorder="1" applyAlignment="1">
      <alignment vertical="center" wrapText="1"/>
      <protection/>
    </xf>
    <xf numFmtId="3" fontId="55" fillId="0" borderId="10" xfId="87" applyNumberFormat="1" applyFont="1" applyFill="1" applyBorder="1" applyAlignment="1">
      <alignment horizontal="center" vertical="center" wrapText="1"/>
      <protection/>
    </xf>
    <xf numFmtId="49" fontId="55" fillId="0" borderId="10" xfId="77" applyNumberFormat="1" applyFont="1" applyFill="1" applyBorder="1" applyAlignment="1">
      <alignment horizontal="center" vertical="center" wrapText="1"/>
      <protection/>
    </xf>
    <xf numFmtId="189" fontId="55" fillId="0" borderId="10" xfId="0" applyNumberFormat="1" applyFont="1" applyFill="1" applyBorder="1" applyAlignment="1">
      <alignment horizontal="right" vertical="center" wrapText="1"/>
    </xf>
    <xf numFmtId="199" fontId="80" fillId="0" borderId="10" xfId="49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9" fontId="55" fillId="0" borderId="10" xfId="93" applyFont="1" applyFill="1" applyBorder="1" applyAlignment="1">
      <alignment horizontal="right" vertical="center" wrapText="1"/>
    </xf>
    <xf numFmtId="9" fontId="78" fillId="0" borderId="10" xfId="93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49" applyNumberFormat="1" applyFont="1" applyFill="1" applyBorder="1" applyAlignment="1">
      <alignment horizontal="right" vertical="center" wrapText="1"/>
    </xf>
    <xf numFmtId="189" fontId="55" fillId="0" borderId="10" xfId="49" applyNumberFormat="1" applyFont="1" applyFill="1" applyBorder="1" applyAlignment="1" applyProtection="1">
      <alignment horizontal="right" vertical="center" wrapText="1"/>
      <protection/>
    </xf>
    <xf numFmtId="0" fontId="78" fillId="0" borderId="10" xfId="0" applyFont="1" applyFill="1" applyBorder="1" applyAlignment="1">
      <alignment vertical="center" wrapText="1"/>
    </xf>
    <xf numFmtId="3" fontId="78" fillId="0" borderId="10" xfId="8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55" fillId="0" borderId="10" xfId="79" applyNumberFormat="1" applyFont="1" applyFill="1" applyBorder="1" applyAlignment="1">
      <alignment vertical="center" wrapText="1"/>
      <protection/>
    </xf>
    <xf numFmtId="3" fontId="6" fillId="0" borderId="10" xfId="5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9" fontId="7" fillId="0" borderId="10" xfId="49" applyNumberFormat="1" applyFont="1" applyFill="1" applyBorder="1" applyAlignment="1">
      <alignment horizontal="right" vertical="center" wrapText="1"/>
    </xf>
    <xf numFmtId="3" fontId="14" fillId="0" borderId="0" xfId="87" applyNumberFormat="1" applyFont="1" applyFill="1" applyAlignment="1">
      <alignment horizontal="right" vertical="center"/>
      <protection/>
    </xf>
    <xf numFmtId="3" fontId="17" fillId="0" borderId="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6" fillId="0" borderId="10" xfId="87" applyNumberFormat="1" applyFont="1" applyFill="1" applyBorder="1" applyAlignment="1">
      <alignment vertical="center" wrapText="1"/>
      <protection/>
    </xf>
    <xf numFmtId="0" fontId="6" fillId="0" borderId="10" xfId="87" applyNumberFormat="1" applyFont="1" applyFill="1" applyBorder="1" applyAlignment="1">
      <alignment horizontal="center" vertical="center" wrapText="1"/>
      <protection/>
    </xf>
    <xf numFmtId="49" fontId="6" fillId="0" borderId="10" xfId="87" applyNumberFormat="1" applyFont="1" applyFill="1" applyBorder="1" applyAlignment="1">
      <alignment horizontal="center" vertical="center" wrapText="1"/>
      <protection/>
    </xf>
    <xf numFmtId="3" fontId="74" fillId="0" borderId="10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horizontal="center" vertical="center" wrapText="1"/>
    </xf>
    <xf numFmtId="0" fontId="83" fillId="0" borderId="0" xfId="0" applyFont="1" applyFill="1" applyAlignment="1" applyProtection="1">
      <alignment horizontal="center" vertical="center" wrapText="1"/>
      <protection locked="0"/>
    </xf>
    <xf numFmtId="3" fontId="84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4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189" fontId="84" fillId="0" borderId="10" xfId="49" applyNumberFormat="1" applyFont="1" applyFill="1" applyBorder="1" applyAlignment="1">
      <alignment horizontal="right" vertical="center" wrapText="1"/>
    </xf>
    <xf numFmtId="9" fontId="84" fillId="0" borderId="10" xfId="93" applyFont="1" applyFill="1" applyBorder="1" applyAlignment="1">
      <alignment horizontal="right" vertical="center" wrapText="1"/>
    </xf>
    <xf numFmtId="0" fontId="84" fillId="0" borderId="0" xfId="0" applyFont="1" applyFill="1" applyAlignment="1">
      <alignment horizontal="right" vertical="center" wrapText="1"/>
    </xf>
    <xf numFmtId="0" fontId="84" fillId="0" borderId="10" xfId="0" applyFont="1" applyFill="1" applyBorder="1" applyAlignment="1">
      <alignment vertical="center" wrapText="1"/>
    </xf>
    <xf numFmtId="3" fontId="84" fillId="0" borderId="10" xfId="0" applyNumberFormat="1" applyFont="1" applyFill="1" applyBorder="1" applyAlignment="1">
      <alignment vertical="center" wrapText="1"/>
    </xf>
    <xf numFmtId="3" fontId="84" fillId="0" borderId="10" xfId="0" applyNumberFormat="1" applyFont="1" applyFill="1" applyBorder="1" applyAlignment="1">
      <alignment horizontal="left" vertical="center" wrapText="1"/>
    </xf>
    <xf numFmtId="3" fontId="84" fillId="0" borderId="10" xfId="0" applyNumberFormat="1" applyFont="1" applyFill="1" applyBorder="1" applyAlignment="1" quotePrefix="1">
      <alignment horizontal="center" vertical="center" wrapText="1"/>
    </xf>
    <xf numFmtId="189" fontId="85" fillId="0" borderId="10" xfId="49" applyNumberFormat="1" applyFont="1" applyFill="1" applyBorder="1" applyAlignment="1">
      <alignment horizontal="right" vertical="center" wrapText="1"/>
    </xf>
    <xf numFmtId="199" fontId="84" fillId="0" borderId="10" xfId="49" applyNumberFormat="1" applyFont="1" applyFill="1" applyBorder="1" applyAlignment="1">
      <alignment horizontal="right" vertical="center" wrapText="1"/>
    </xf>
    <xf numFmtId="3" fontId="86" fillId="0" borderId="10" xfId="0" applyNumberFormat="1" applyFont="1" applyFill="1" applyBorder="1" applyAlignment="1">
      <alignment horizontal="center" vertical="center" wrapText="1"/>
    </xf>
    <xf numFmtId="3" fontId="86" fillId="0" borderId="10" xfId="0" applyNumberFormat="1" applyFont="1" applyFill="1" applyBorder="1" applyAlignment="1">
      <alignment horizontal="left" vertical="center" wrapText="1"/>
    </xf>
    <xf numFmtId="0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189" fontId="86" fillId="0" borderId="10" xfId="49" applyNumberFormat="1" applyFont="1" applyFill="1" applyBorder="1" applyAlignment="1">
      <alignment horizontal="right" vertical="center" wrapText="1"/>
    </xf>
    <xf numFmtId="189" fontId="87" fillId="0" borderId="10" xfId="49" applyNumberFormat="1" applyFont="1" applyFill="1" applyBorder="1" applyAlignment="1">
      <alignment horizontal="right" vertical="center" wrapText="1"/>
    </xf>
    <xf numFmtId="199" fontId="86" fillId="0" borderId="10" xfId="49" applyNumberFormat="1" applyFont="1" applyFill="1" applyBorder="1" applyAlignment="1">
      <alignment horizontal="right" vertical="center" wrapText="1"/>
    </xf>
    <xf numFmtId="0" fontId="86" fillId="0" borderId="0" xfId="0" applyFont="1" applyFill="1" applyAlignment="1">
      <alignment horizontal="right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3" fillId="0" borderId="0" xfId="87" applyNumberFormat="1" applyFont="1" applyFill="1" applyAlignment="1">
      <alignment horizontal="center" vertical="center" wrapText="1"/>
      <protection/>
    </xf>
    <xf numFmtId="3" fontId="3" fillId="0" borderId="0" xfId="0" applyNumberFormat="1" applyFont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1" fontId="10" fillId="32" borderId="10" xfId="87" applyNumberFormat="1" applyFont="1" applyFill="1" applyBorder="1" applyAlignment="1">
      <alignment horizontal="left" vertical="center" wrapText="1"/>
      <protection/>
    </xf>
    <xf numFmtId="1" fontId="7" fillId="32" borderId="10" xfId="87" applyNumberFormat="1" applyFont="1" applyFill="1" applyBorder="1" applyAlignment="1">
      <alignment horizontal="center" vertical="center" wrapText="1"/>
      <protection/>
    </xf>
    <xf numFmtId="1" fontId="10" fillId="32" borderId="10" xfId="87" applyNumberFormat="1" applyFont="1" applyFill="1" applyBorder="1" applyAlignment="1">
      <alignment horizontal="center" vertical="center" wrapText="1"/>
      <protection/>
    </xf>
    <xf numFmtId="3" fontId="7" fillId="32" borderId="10" xfId="87" applyNumberFormat="1" applyFont="1" applyFill="1" applyBorder="1" applyAlignment="1">
      <alignment horizontal="center" vertical="center" wrapText="1"/>
      <protection/>
    </xf>
    <xf numFmtId="3" fontId="9" fillId="32" borderId="10" xfId="87" applyNumberFormat="1" applyFont="1" applyFill="1" applyBorder="1" applyAlignment="1">
      <alignment horizontal="center" vertical="center" wrapText="1"/>
      <protection/>
    </xf>
    <xf numFmtId="1" fontId="7" fillId="32" borderId="10" xfId="87" applyNumberFormat="1" applyFont="1" applyFill="1" applyBorder="1" applyAlignment="1">
      <alignment horizontal="left" vertical="center" wrapText="1"/>
      <protection/>
    </xf>
    <xf numFmtId="3" fontId="14" fillId="0" borderId="10" xfId="87" applyNumberFormat="1" applyFont="1" applyFill="1" applyBorder="1" applyAlignment="1">
      <alignment horizontal="center" vertical="center" wrapText="1"/>
      <protection/>
    </xf>
    <xf numFmtId="3" fontId="11" fillId="0" borderId="10" xfId="87" applyNumberFormat="1" applyFont="1" applyFill="1" applyBorder="1" applyAlignment="1">
      <alignment horizontal="center" vertical="center" wrapText="1"/>
      <protection/>
    </xf>
    <xf numFmtId="3" fontId="11" fillId="0" borderId="10" xfId="87" applyNumberFormat="1" applyFont="1" applyFill="1" applyBorder="1" applyAlignment="1">
      <alignment horizontal="left" vertical="center" wrapText="1"/>
      <protection/>
    </xf>
    <xf numFmtId="3" fontId="14" fillId="0" borderId="10" xfId="87" applyNumberFormat="1" applyFont="1" applyBorder="1" applyAlignment="1">
      <alignment horizontal="center" vertical="center" wrapText="1"/>
      <protection/>
    </xf>
    <xf numFmtId="1" fontId="19" fillId="0" borderId="0" xfId="87" applyNumberFormat="1" applyFont="1" applyFill="1" applyAlignment="1">
      <alignment horizontal="center" vertical="center" wrapText="1"/>
      <protection/>
    </xf>
    <xf numFmtId="1" fontId="20" fillId="0" borderId="12" xfId="87" applyNumberFormat="1" applyFont="1" applyFill="1" applyBorder="1" applyAlignment="1">
      <alignment horizontal="right" vertical="center"/>
      <protection/>
    </xf>
    <xf numFmtId="3" fontId="11" fillId="0" borderId="0" xfId="0" applyNumberFormat="1" applyFont="1" applyAlignment="1">
      <alignment horizontal="center" vertical="center" wrapText="1"/>
    </xf>
    <xf numFmtId="0" fontId="78" fillId="0" borderId="0" xfId="0" applyFont="1" applyFill="1" applyAlignment="1" applyProtection="1">
      <alignment horizontal="center" vertical="center" wrapText="1"/>
      <protection locked="0"/>
    </xf>
    <xf numFmtId="3" fontId="78" fillId="0" borderId="13" xfId="87" applyNumberFormat="1" applyFont="1" applyFill="1" applyBorder="1" applyAlignment="1">
      <alignment horizontal="center" vertical="center" wrapText="1"/>
      <protection/>
    </xf>
    <xf numFmtId="3" fontId="78" fillId="0" borderId="15" xfId="87" applyNumberFormat="1" applyFont="1" applyFill="1" applyBorder="1" applyAlignment="1">
      <alignment horizontal="center" vertical="center" wrapText="1"/>
      <protection/>
    </xf>
    <xf numFmtId="3" fontId="78" fillId="0" borderId="14" xfId="87" applyNumberFormat="1" applyFont="1" applyFill="1" applyBorder="1" applyAlignment="1">
      <alignment horizontal="center" vertical="center" wrapText="1"/>
      <protection/>
    </xf>
    <xf numFmtId="189" fontId="78" fillId="0" borderId="13" xfId="49" applyNumberFormat="1" applyFont="1" applyFill="1" applyBorder="1" applyAlignment="1">
      <alignment horizontal="center" vertical="center" wrapText="1"/>
    </xf>
    <xf numFmtId="189" fontId="78" fillId="0" borderId="15" xfId="49" applyNumberFormat="1" applyFont="1" applyFill="1" applyBorder="1" applyAlignment="1">
      <alignment horizontal="center" vertical="center" wrapText="1"/>
    </xf>
    <xf numFmtId="189" fontId="78" fillId="0" borderId="14" xfId="49" applyNumberFormat="1" applyFont="1" applyFill="1" applyBorder="1" applyAlignment="1">
      <alignment horizontal="center" vertical="center" wrapText="1"/>
    </xf>
    <xf numFmtId="0" fontId="78" fillId="0" borderId="13" xfId="87" applyNumberFormat="1" applyFont="1" applyFill="1" applyBorder="1" applyAlignment="1">
      <alignment horizontal="center" vertical="center" wrapText="1"/>
      <protection/>
    </xf>
    <xf numFmtId="0" fontId="78" fillId="0" borderId="14" xfId="87" applyNumberFormat="1" applyFont="1" applyFill="1" applyBorder="1" applyAlignment="1">
      <alignment horizontal="center" vertical="center" wrapText="1"/>
      <protection/>
    </xf>
    <xf numFmtId="189" fontId="78" fillId="0" borderId="16" xfId="49" applyNumberFormat="1" applyFont="1" applyFill="1" applyBorder="1" applyAlignment="1">
      <alignment horizontal="center" vertical="center" wrapText="1"/>
    </xf>
    <xf numFmtId="189" fontId="78" fillId="0" borderId="17" xfId="49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 applyProtection="1">
      <alignment horizontal="center" vertical="center" wrapText="1"/>
      <protection locked="0"/>
    </xf>
    <xf numFmtId="0" fontId="83" fillId="0" borderId="0" xfId="0" applyFont="1" applyFill="1" applyAlignment="1" applyProtection="1">
      <alignment horizontal="center" vertical="center" wrapText="1"/>
      <protection locked="0"/>
    </xf>
    <xf numFmtId="0" fontId="80" fillId="0" borderId="12" xfId="0" applyFont="1" applyFill="1" applyBorder="1" applyAlignment="1" applyProtection="1">
      <alignment horizontal="right" vertical="center" wrapText="1"/>
      <protection locked="0"/>
    </xf>
    <xf numFmtId="189" fontId="78" fillId="0" borderId="18" xfId="49" applyNumberFormat="1" applyFont="1" applyFill="1" applyBorder="1" applyAlignment="1">
      <alignment horizontal="center" vertical="center" wrapText="1"/>
    </xf>
    <xf numFmtId="189" fontId="78" fillId="0" borderId="19" xfId="49" applyNumberFormat="1" applyFont="1" applyFill="1" applyBorder="1" applyAlignment="1">
      <alignment horizontal="center" vertical="center" wrapText="1"/>
    </xf>
    <xf numFmtId="189" fontId="78" fillId="0" borderId="20" xfId="49" applyNumberFormat="1" applyFont="1" applyFill="1" applyBorder="1" applyAlignment="1">
      <alignment horizontal="center" vertical="center" wrapText="1"/>
    </xf>
    <xf numFmtId="189" fontId="78" fillId="0" borderId="10" xfId="49" applyNumberFormat="1" applyFont="1" applyFill="1" applyBorder="1" applyAlignment="1">
      <alignment horizontal="center" vertical="center" wrapText="1"/>
    </xf>
    <xf numFmtId="0" fontId="78" fillId="0" borderId="18" xfId="87" applyNumberFormat="1" applyFont="1" applyFill="1" applyBorder="1" applyAlignment="1">
      <alignment horizontal="center" vertical="center" wrapText="1"/>
      <protection/>
    </xf>
    <xf numFmtId="0" fontId="78" fillId="0" borderId="20" xfId="87" applyNumberFormat="1" applyFont="1" applyFill="1" applyBorder="1" applyAlignment="1">
      <alignment horizontal="center" vertical="center" wrapText="1"/>
      <protection/>
    </xf>
    <xf numFmtId="0" fontId="78" fillId="0" borderId="21" xfId="87" applyNumberFormat="1" applyFont="1" applyFill="1" applyBorder="1" applyAlignment="1">
      <alignment horizontal="center" vertical="center" wrapText="1"/>
      <protection/>
    </xf>
    <xf numFmtId="0" fontId="78" fillId="0" borderId="22" xfId="87" applyNumberFormat="1" applyFont="1" applyFill="1" applyBorder="1" applyAlignment="1">
      <alignment horizontal="center" vertical="center" wrapText="1"/>
      <protection/>
    </xf>
    <xf numFmtId="3" fontId="78" fillId="0" borderId="18" xfId="87" applyNumberFormat="1" applyFont="1" applyFill="1" applyBorder="1" applyAlignment="1">
      <alignment horizontal="center" vertical="center" wrapText="1"/>
      <protection/>
    </xf>
    <xf numFmtId="3" fontId="78" fillId="0" borderId="19" xfId="87" applyNumberFormat="1" applyFont="1" applyFill="1" applyBorder="1" applyAlignment="1">
      <alignment horizontal="center" vertical="center" wrapText="1"/>
      <protection/>
    </xf>
    <xf numFmtId="3" fontId="78" fillId="0" borderId="20" xfId="87" applyNumberFormat="1" applyFont="1" applyFill="1" applyBorder="1" applyAlignment="1">
      <alignment horizontal="center" vertical="center" wrapText="1"/>
      <protection/>
    </xf>
    <xf numFmtId="3" fontId="78" fillId="0" borderId="21" xfId="87" applyNumberFormat="1" applyFont="1" applyFill="1" applyBorder="1" applyAlignment="1">
      <alignment horizontal="center" vertical="center" wrapText="1"/>
      <protection/>
    </xf>
    <xf numFmtId="3" fontId="78" fillId="0" borderId="12" xfId="87" applyNumberFormat="1" applyFont="1" applyFill="1" applyBorder="1" applyAlignment="1">
      <alignment horizontal="center" vertical="center" wrapText="1"/>
      <protection/>
    </xf>
    <xf numFmtId="3" fontId="78" fillId="0" borderId="22" xfId="87" applyNumberFormat="1" applyFont="1" applyFill="1" applyBorder="1" applyAlignment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2 2" xfId="41"/>
    <cellStyle name="Calculation" xfId="42"/>
    <cellStyle name="Check Cell" xfId="43"/>
    <cellStyle name="Chuẩn 2" xfId="44"/>
    <cellStyle name="Chuẩn 2 2" xfId="45"/>
    <cellStyle name="Chuẩn 2 3" xfId="46"/>
    <cellStyle name="Comma" xfId="47"/>
    <cellStyle name="Comma [0]" xfId="48"/>
    <cellStyle name="Comma 10 10" xfId="49"/>
    <cellStyle name="Comma 2" xfId="50"/>
    <cellStyle name="Comma 2 2" xfId="51"/>
    <cellStyle name="Comma 2 3" xfId="52"/>
    <cellStyle name="Comma 2 6" xfId="53"/>
    <cellStyle name="Comma 3" xfId="54"/>
    <cellStyle name="Comma 4" xfId="55"/>
    <cellStyle name="Comma 5" xfId="56"/>
    <cellStyle name="Comma 6" xfId="57"/>
    <cellStyle name="Comma 7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2 3" xfId="74"/>
    <cellStyle name="Normal 2 3 2" xfId="75"/>
    <cellStyle name="Normal 2 4" xfId="76"/>
    <cellStyle name="Normal 2 5" xfId="77"/>
    <cellStyle name="Normal 2 8" xfId="78"/>
    <cellStyle name="Normal 3" xfId="79"/>
    <cellStyle name="Normal 3 2" xfId="80"/>
    <cellStyle name="Normal 4" xfId="81"/>
    <cellStyle name="Normal 5" xfId="82"/>
    <cellStyle name="Normal 5 2" xfId="83"/>
    <cellStyle name="Normal 6" xfId="84"/>
    <cellStyle name="Normal 7" xfId="85"/>
    <cellStyle name="Normal 8" xfId="86"/>
    <cellStyle name="Normal_Bieu mau (CV )" xfId="87"/>
    <cellStyle name="Note" xfId="88"/>
    <cellStyle name="Output" xfId="89"/>
    <cellStyle name="Percent" xfId="90"/>
    <cellStyle name="Percent 2" xfId="91"/>
    <cellStyle name="Percent 3" xfId="92"/>
    <cellStyle name="Percent 4" xfId="93"/>
    <cellStyle name="Percent 5" xfId="94"/>
    <cellStyle name="Percent 6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zoomScale="85" zoomScaleNormal="85" zoomScalePageLayoutView="0" workbookViewId="0" topLeftCell="A1">
      <selection activeCell="G11" sqref="G11"/>
    </sheetView>
  </sheetViews>
  <sheetFormatPr defaultColWidth="12.28125" defaultRowHeight="15"/>
  <cols>
    <col min="1" max="1" width="6.00390625" style="29" customWidth="1"/>
    <col min="2" max="2" width="53.7109375" style="24" customWidth="1"/>
    <col min="3" max="3" width="17.8515625" style="24" customWidth="1"/>
    <col min="4" max="4" width="14.57421875" style="24" hidden="1" customWidth="1"/>
    <col min="5" max="5" width="14.00390625" style="24" hidden="1" customWidth="1"/>
    <col min="6" max="6" width="14.00390625" style="24" customWidth="1"/>
    <col min="7" max="7" width="20.57421875" style="24" customWidth="1"/>
    <col min="8" max="8" width="17.140625" style="24" customWidth="1"/>
    <col min="9" max="9" width="16.140625" style="24" customWidth="1"/>
    <col min="10" max="10" width="14.140625" style="24" customWidth="1"/>
    <col min="11" max="11" width="17.7109375" style="24" customWidth="1"/>
    <col min="12" max="12" width="23.7109375" style="24" customWidth="1"/>
    <col min="13" max="13" width="13.140625" style="24" customWidth="1"/>
    <col min="14" max="16" width="9.140625" style="24" customWidth="1"/>
    <col min="17" max="17" width="14.7109375" style="24" customWidth="1"/>
    <col min="18" max="243" width="9.140625" style="24" customWidth="1"/>
    <col min="244" max="244" width="6.00390625" style="24" customWidth="1"/>
    <col min="245" max="245" width="41.00390625" style="24" customWidth="1"/>
    <col min="246" max="251" width="12.28125" style="24" customWidth="1"/>
    <col min="252" max="252" width="12.28125" style="26" customWidth="1"/>
    <col min="253" max="16384" width="12.28125" style="26" customWidth="1"/>
  </cols>
  <sheetData>
    <row r="1" spans="1:35" ht="20.25" customHeight="1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251" ht="42.75" customHeight="1">
      <c r="A2" s="202" t="s">
        <v>147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</row>
    <row r="3" spans="1:12" ht="18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251" ht="46.5" customHeight="1">
      <c r="A4" s="200" t="s">
        <v>9</v>
      </c>
      <c r="B4" s="200" t="s">
        <v>128</v>
      </c>
      <c r="C4" s="200" t="s">
        <v>188</v>
      </c>
      <c r="D4" s="198" t="s">
        <v>129</v>
      </c>
      <c r="E4" s="198" t="s">
        <v>130</v>
      </c>
      <c r="F4" s="198" t="s">
        <v>187</v>
      </c>
      <c r="G4" s="198" t="s">
        <v>186</v>
      </c>
      <c r="H4" s="200" t="s">
        <v>189</v>
      </c>
      <c r="I4" s="200" t="s">
        <v>131</v>
      </c>
      <c r="J4" s="200"/>
      <c r="K4" s="200" t="s">
        <v>190</v>
      </c>
      <c r="L4" s="200" t="s">
        <v>12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</row>
    <row r="5" spans="1:251" ht="36">
      <c r="A5" s="200"/>
      <c r="B5" s="200"/>
      <c r="C5" s="200"/>
      <c r="D5" s="199"/>
      <c r="E5" s="199"/>
      <c r="F5" s="199"/>
      <c r="G5" s="199"/>
      <c r="H5" s="200"/>
      <c r="I5" s="28" t="s">
        <v>132</v>
      </c>
      <c r="J5" s="28" t="s">
        <v>133</v>
      </c>
      <c r="K5" s="200"/>
      <c r="L5" s="20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</row>
    <row r="6" spans="1:251" ht="18">
      <c r="A6" s="30" t="s">
        <v>7</v>
      </c>
      <c r="B6" s="30" t="s">
        <v>134</v>
      </c>
      <c r="C6" s="30">
        <v>3</v>
      </c>
      <c r="D6" s="30"/>
      <c r="E6" s="30" t="s">
        <v>136</v>
      </c>
      <c r="F6" s="30">
        <v>4</v>
      </c>
      <c r="G6" s="30">
        <v>5</v>
      </c>
      <c r="H6" s="30" t="s">
        <v>135</v>
      </c>
      <c r="I6" s="30">
        <v>7</v>
      </c>
      <c r="J6" s="30" t="s">
        <v>137</v>
      </c>
      <c r="K6" s="30">
        <v>9</v>
      </c>
      <c r="L6" s="30">
        <v>10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</row>
    <row r="7" spans="1:251" ht="30" customHeight="1">
      <c r="A7" s="31"/>
      <c r="B7" s="31" t="s">
        <v>2</v>
      </c>
      <c r="C7" s="32">
        <f aca="true" t="shared" si="0" ref="C7:K7">C8+C13</f>
        <v>12785214</v>
      </c>
      <c r="D7" s="32">
        <f t="shared" si="0"/>
        <v>2270187</v>
      </c>
      <c r="E7" s="32">
        <f t="shared" si="0"/>
        <v>3379448.7</v>
      </c>
      <c r="F7" s="32">
        <f t="shared" si="0"/>
        <v>5649635.7</v>
      </c>
      <c r="G7" s="32">
        <f t="shared" si="0"/>
        <v>3114459</v>
      </c>
      <c r="H7" s="32">
        <f t="shared" si="0"/>
        <v>7140238.3</v>
      </c>
      <c r="I7" s="32">
        <f t="shared" si="0"/>
        <v>2682045</v>
      </c>
      <c r="J7" s="32">
        <f t="shared" si="0"/>
        <v>2848445</v>
      </c>
      <c r="K7" s="32">
        <f t="shared" si="0"/>
        <v>4397721.3</v>
      </c>
      <c r="L7" s="33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s="34" customFormat="1" ht="17.25">
      <c r="A8" s="31" t="s">
        <v>17</v>
      </c>
      <c r="B8" s="33" t="s">
        <v>138</v>
      </c>
      <c r="C8" s="33">
        <f>C9+C10+C11+C12</f>
        <v>3638000</v>
      </c>
      <c r="D8" s="33">
        <f>D9+D10+D11+D12</f>
        <v>549890</v>
      </c>
      <c r="E8" s="33">
        <f>E9+E10+E11+E12</f>
        <v>564950</v>
      </c>
      <c r="F8" s="33">
        <f>F9+F10+F11+F12</f>
        <v>1114840</v>
      </c>
      <c r="G8" s="33">
        <f>G9+G10+G11+G12</f>
        <v>912020</v>
      </c>
      <c r="H8" s="33">
        <f>H9+H10+H11</f>
        <v>2527820</v>
      </c>
      <c r="I8" s="33">
        <v>600505</v>
      </c>
      <c r="J8" s="32">
        <f>J9+J10+J11+J12</f>
        <v>766905</v>
      </c>
      <c r="K8" s="32">
        <f>K9+K10+K11+K12</f>
        <v>1771715</v>
      </c>
      <c r="L8" s="33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12" ht="72">
      <c r="A9" s="30" t="s">
        <v>113</v>
      </c>
      <c r="B9" s="12" t="s">
        <v>139</v>
      </c>
      <c r="C9" s="12">
        <f>2256400+71200</f>
        <v>2327600</v>
      </c>
      <c r="D9" s="12">
        <v>400290</v>
      </c>
      <c r="E9" s="12">
        <v>400290</v>
      </c>
      <c r="F9" s="12">
        <f>D9+E9</f>
        <v>800580</v>
      </c>
      <c r="G9" s="12">
        <v>676627</v>
      </c>
      <c r="H9" s="12">
        <f>C9-D9-E9</f>
        <v>1527020</v>
      </c>
      <c r="I9" s="12">
        <v>420705</v>
      </c>
      <c r="J9" s="35">
        <f>420705+71200</f>
        <v>491905</v>
      </c>
      <c r="K9" s="35">
        <f>H9-J9</f>
        <v>1035115</v>
      </c>
      <c r="L9" s="28" t="s">
        <v>184</v>
      </c>
    </row>
    <row r="10" spans="1:12" ht="108">
      <c r="A10" s="30" t="s">
        <v>113</v>
      </c>
      <c r="B10" s="36" t="s">
        <v>140</v>
      </c>
      <c r="C10" s="12">
        <f>505000+691600</f>
        <v>1196600</v>
      </c>
      <c r="D10" s="36">
        <v>103800</v>
      </c>
      <c r="E10" s="36">
        <v>142000</v>
      </c>
      <c r="F10" s="12">
        <f aca="true" t="shared" si="1" ref="F10:F20">D10+E10</f>
        <v>245800</v>
      </c>
      <c r="G10" s="12">
        <v>174144</v>
      </c>
      <c r="H10" s="12">
        <f>C10-D10-E10</f>
        <v>950800</v>
      </c>
      <c r="I10" s="12">
        <v>150000</v>
      </c>
      <c r="J10" s="35">
        <f>206000-6100+39300</f>
        <v>239200</v>
      </c>
      <c r="K10" s="35">
        <f>H10-J10</f>
        <v>711600</v>
      </c>
      <c r="L10" s="92" t="s">
        <v>185</v>
      </c>
    </row>
    <row r="11" spans="1:12" ht="18">
      <c r="A11" s="30" t="s">
        <v>113</v>
      </c>
      <c r="B11" s="36" t="s">
        <v>141</v>
      </c>
      <c r="C11" s="12">
        <v>83000</v>
      </c>
      <c r="D11" s="36">
        <v>15000</v>
      </c>
      <c r="E11" s="36">
        <v>18000</v>
      </c>
      <c r="F11" s="12">
        <f t="shared" si="1"/>
        <v>33000</v>
      </c>
      <c r="G11" s="12">
        <v>25789</v>
      </c>
      <c r="H11" s="12">
        <f>C11-D11-E11</f>
        <v>50000</v>
      </c>
      <c r="I11" s="12">
        <v>19000</v>
      </c>
      <c r="J11" s="35">
        <v>25000</v>
      </c>
      <c r="K11" s="35">
        <f>H11-J11</f>
        <v>25000</v>
      </c>
      <c r="L11" s="12"/>
    </row>
    <row r="12" spans="1:12" ht="18">
      <c r="A12" s="30" t="s">
        <v>113</v>
      </c>
      <c r="B12" s="36" t="s">
        <v>102</v>
      </c>
      <c r="C12" s="12">
        <v>30800</v>
      </c>
      <c r="D12" s="36">
        <v>30800</v>
      </c>
      <c r="E12" s="36">
        <v>4660</v>
      </c>
      <c r="F12" s="12">
        <f t="shared" si="1"/>
        <v>35460</v>
      </c>
      <c r="G12" s="12">
        <v>35460</v>
      </c>
      <c r="H12" s="12"/>
      <c r="I12" s="12">
        <v>10800</v>
      </c>
      <c r="J12" s="37">
        <v>10800</v>
      </c>
      <c r="K12" s="37"/>
      <c r="L12" s="12"/>
    </row>
    <row r="13" spans="1:251" s="34" customFormat="1" ht="17.25">
      <c r="A13" s="31" t="s">
        <v>18</v>
      </c>
      <c r="B13" s="33" t="s">
        <v>142</v>
      </c>
      <c r="C13" s="33">
        <f>C14+C16+C17</f>
        <v>9147214</v>
      </c>
      <c r="D13" s="33">
        <f>D14+D16+D17</f>
        <v>1720297</v>
      </c>
      <c r="E13" s="33">
        <f>E14+E16+E17</f>
        <v>2814498.7</v>
      </c>
      <c r="F13" s="33">
        <f>F14+F16+F17</f>
        <v>4534795.7</v>
      </c>
      <c r="G13" s="33">
        <f>G14+G16+G17</f>
        <v>2202439</v>
      </c>
      <c r="H13" s="33">
        <f>C13-D13-E13</f>
        <v>4612418.3</v>
      </c>
      <c r="I13" s="33">
        <v>2081540</v>
      </c>
      <c r="J13" s="33">
        <v>2081540</v>
      </c>
      <c r="K13" s="33">
        <f>K14+K17</f>
        <v>2626006.3</v>
      </c>
      <c r="L13" s="3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12" ht="18">
      <c r="A14" s="30">
        <v>1</v>
      </c>
      <c r="B14" s="36" t="s">
        <v>143</v>
      </c>
      <c r="C14" s="12">
        <f>5360966+154000</f>
        <v>5514966</v>
      </c>
      <c r="D14" s="36">
        <v>1022163</v>
      </c>
      <c r="E14" s="12">
        <f>1688479+E15</f>
        <v>1798479</v>
      </c>
      <c r="F14" s="12">
        <f t="shared" si="1"/>
        <v>2820642</v>
      </c>
      <c r="G14" s="12">
        <v>1726632</v>
      </c>
      <c r="H14" s="12">
        <f aca="true" t="shared" si="2" ref="H14:H20">C14-D14-E14</f>
        <v>2694324</v>
      </c>
      <c r="I14" s="12">
        <f>1875598-I17</f>
        <v>1278500</v>
      </c>
      <c r="J14" s="35">
        <f>1875598-J17</f>
        <v>1278500</v>
      </c>
      <c r="K14" s="35">
        <f>H14-J14</f>
        <v>1415824</v>
      </c>
      <c r="L14" s="12"/>
    </row>
    <row r="15" spans="1:251" s="43" customFormat="1" ht="36">
      <c r="A15" s="38"/>
      <c r="B15" s="39" t="s">
        <v>144</v>
      </c>
      <c r="C15" s="40">
        <f>110000+154000</f>
        <v>264000</v>
      </c>
      <c r="D15" s="39"/>
      <c r="E15" s="40">
        <v>110000</v>
      </c>
      <c r="F15" s="12">
        <f t="shared" si="1"/>
        <v>110000</v>
      </c>
      <c r="G15" s="40">
        <f>12406+27504</f>
        <v>39910</v>
      </c>
      <c r="H15" s="40">
        <f t="shared" si="2"/>
        <v>154000</v>
      </c>
      <c r="I15" s="41">
        <v>154000</v>
      </c>
      <c r="J15" s="41">
        <v>154000</v>
      </c>
      <c r="K15" s="35">
        <f aca="true" t="shared" si="3" ref="K15:K20">H15-J15</f>
        <v>0</v>
      </c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s="45" customFormat="1" ht="18">
      <c r="A16" s="30">
        <v>2</v>
      </c>
      <c r="B16" s="12" t="s">
        <v>145</v>
      </c>
      <c r="C16" s="12">
        <v>1203500</v>
      </c>
      <c r="D16" s="12">
        <v>698134</v>
      </c>
      <c r="E16" s="12">
        <v>394552</v>
      </c>
      <c r="F16" s="12">
        <f t="shared" si="1"/>
        <v>1092686</v>
      </c>
      <c r="G16" s="12">
        <v>430483</v>
      </c>
      <c r="H16" s="12">
        <f t="shared" si="2"/>
        <v>110814</v>
      </c>
      <c r="I16" s="35">
        <v>205942</v>
      </c>
      <c r="J16" s="35">
        <v>205942</v>
      </c>
      <c r="K16" s="35"/>
      <c r="L16" s="1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</row>
    <row r="17" spans="1:251" s="45" customFormat="1" ht="18">
      <c r="A17" s="30">
        <v>3</v>
      </c>
      <c r="B17" s="12" t="s">
        <v>146</v>
      </c>
      <c r="C17" s="35">
        <f>SUM(C18:C20)</f>
        <v>2428748</v>
      </c>
      <c r="D17" s="12"/>
      <c r="E17" s="35">
        <f>SUM(E18:E20)</f>
        <v>621467.7</v>
      </c>
      <c r="F17" s="12">
        <f t="shared" si="1"/>
        <v>621467.7</v>
      </c>
      <c r="G17" s="35">
        <v>45324</v>
      </c>
      <c r="H17" s="12">
        <f t="shared" si="2"/>
        <v>1807280.3</v>
      </c>
      <c r="I17" s="35">
        <f>SUM(I18:I20)</f>
        <v>597098</v>
      </c>
      <c r="J17" s="35">
        <f>SUM(J18:J20)</f>
        <v>597098</v>
      </c>
      <c r="K17" s="35">
        <f t="shared" si="3"/>
        <v>1210182.3</v>
      </c>
      <c r="L17" s="12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</row>
    <row r="18" spans="1:251" s="94" customFormat="1" ht="36">
      <c r="A18" s="38" t="s">
        <v>113</v>
      </c>
      <c r="B18" s="40" t="s">
        <v>110</v>
      </c>
      <c r="C18" s="40">
        <v>473693</v>
      </c>
      <c r="D18" s="40"/>
      <c r="E18" s="40">
        <v>157301.7</v>
      </c>
      <c r="F18" s="40">
        <f t="shared" si="1"/>
        <v>157301.7</v>
      </c>
      <c r="G18" s="40">
        <v>1982</v>
      </c>
      <c r="H18" s="40">
        <f t="shared" si="2"/>
        <v>316391.3</v>
      </c>
      <c r="I18" s="41">
        <v>105463</v>
      </c>
      <c r="J18" s="41">
        <v>105463</v>
      </c>
      <c r="K18" s="41">
        <f t="shared" si="3"/>
        <v>210928.3</v>
      </c>
      <c r="L18" s="40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94" customFormat="1" ht="54">
      <c r="A19" s="38" t="s">
        <v>113</v>
      </c>
      <c r="B19" s="40" t="s">
        <v>111</v>
      </c>
      <c r="C19" s="40">
        <v>1560785</v>
      </c>
      <c r="D19" s="40"/>
      <c r="E19" s="40">
        <v>300876</v>
      </c>
      <c r="F19" s="40">
        <f t="shared" si="1"/>
        <v>300876</v>
      </c>
      <c r="G19" s="40">
        <v>38861</v>
      </c>
      <c r="H19" s="40">
        <f t="shared" si="2"/>
        <v>1259909</v>
      </c>
      <c r="I19" s="41">
        <v>395135</v>
      </c>
      <c r="J19" s="41">
        <v>395135</v>
      </c>
      <c r="K19" s="41">
        <f t="shared" si="3"/>
        <v>864774</v>
      </c>
      <c r="L19" s="40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94" customFormat="1" ht="36">
      <c r="A20" s="38" t="s">
        <v>113</v>
      </c>
      <c r="B20" s="40" t="s">
        <v>112</v>
      </c>
      <c r="C20" s="40">
        <v>394270</v>
      </c>
      <c r="D20" s="40"/>
      <c r="E20" s="40">
        <v>163290</v>
      </c>
      <c r="F20" s="40">
        <f t="shared" si="1"/>
        <v>163290</v>
      </c>
      <c r="G20" s="40">
        <v>4481</v>
      </c>
      <c r="H20" s="40">
        <f t="shared" si="2"/>
        <v>230980</v>
      </c>
      <c r="I20" s="41">
        <v>96500</v>
      </c>
      <c r="J20" s="41">
        <v>96500</v>
      </c>
      <c r="K20" s="41">
        <f t="shared" si="3"/>
        <v>134480</v>
      </c>
      <c r="L20" s="40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</sheetData>
  <sheetProtection/>
  <mergeCells count="14">
    <mergeCell ref="C4:C5"/>
    <mergeCell ref="F4:F5"/>
    <mergeCell ref="G4:G5"/>
    <mergeCell ref="K4:K5"/>
    <mergeCell ref="D4:D5"/>
    <mergeCell ref="E4:E5"/>
    <mergeCell ref="H4:H5"/>
    <mergeCell ref="I4:J4"/>
    <mergeCell ref="L4:L5"/>
    <mergeCell ref="A1:L1"/>
    <mergeCell ref="A2:L2"/>
    <mergeCell ref="A3:L3"/>
    <mergeCell ref="A4:A5"/>
    <mergeCell ref="B4:B5"/>
  </mergeCells>
  <printOptions/>
  <pageMargins left="0.43" right="0.43" top="0.41" bottom="0.32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4"/>
  <sheetViews>
    <sheetView zoomScale="85" zoomScaleNormal="85" zoomScalePageLayoutView="0" workbookViewId="0" topLeftCell="A1">
      <selection activeCell="M20" sqref="M20"/>
    </sheetView>
  </sheetViews>
  <sheetFormatPr defaultColWidth="9.140625" defaultRowHeight="15"/>
  <cols>
    <col min="1" max="1" width="5.140625" style="54" customWidth="1"/>
    <col min="2" max="2" width="29.28125" style="55" customWidth="1"/>
    <col min="3" max="4" width="8.57421875" style="55" hidden="1" customWidth="1"/>
    <col min="5" max="7" width="8.28125" style="56" hidden="1" customWidth="1"/>
    <col min="8" max="8" width="13.00390625" style="56" customWidth="1"/>
    <col min="9" max="9" width="11.57421875" style="57" customWidth="1"/>
    <col min="10" max="10" width="10.28125" style="57" customWidth="1"/>
    <col min="11" max="11" width="9.7109375" style="57" customWidth="1"/>
    <col min="12" max="12" width="9.28125" style="57" customWidth="1"/>
    <col min="13" max="13" width="11.00390625" style="57" customWidth="1"/>
    <col min="14" max="14" width="10.8515625" style="57" customWidth="1"/>
    <col min="15" max="15" width="9.140625" style="57" customWidth="1"/>
    <col min="16" max="16" width="9.28125" style="57" hidden="1" customWidth="1"/>
    <col min="17" max="17" width="9.00390625" style="57" hidden="1" customWidth="1"/>
    <col min="18" max="18" width="10.28125" style="57" hidden="1" customWidth="1"/>
    <col min="19" max="19" width="9.00390625" style="57" hidden="1" customWidth="1"/>
    <col min="20" max="20" width="9.28125" style="57" hidden="1" customWidth="1"/>
    <col min="21" max="21" width="10.140625" style="57" hidden="1" customWidth="1"/>
    <col min="22" max="22" width="12.00390625" style="57" hidden="1" customWidth="1"/>
    <col min="23" max="23" width="9.28125" style="57" hidden="1" customWidth="1"/>
    <col min="24" max="24" width="11.00390625" style="57" hidden="1" customWidth="1"/>
    <col min="25" max="25" width="11.8515625" style="57" customWidth="1"/>
    <col min="26" max="26" width="10.00390625" style="57" customWidth="1"/>
    <col min="27" max="27" width="11.00390625" style="57" customWidth="1"/>
    <col min="28" max="28" width="9.7109375" style="57" customWidth="1"/>
    <col min="29" max="29" width="11.28125" style="57" customWidth="1"/>
    <col min="30" max="31" width="10.57421875" style="57" customWidth="1"/>
    <col min="32" max="32" width="10.57421875" style="57" hidden="1" customWidth="1"/>
    <col min="33" max="33" width="9.7109375" style="57" hidden="1" customWidth="1"/>
    <col min="34" max="34" width="11.28125" style="57" customWidth="1"/>
    <col min="35" max="35" width="12.421875" style="57" customWidth="1"/>
    <col min="36" max="36" width="7.7109375" style="57" hidden="1" customWidth="1"/>
    <col min="37" max="37" width="11.140625" style="57" hidden="1" customWidth="1"/>
    <col min="38" max="38" width="9.57421875" style="57" hidden="1" customWidth="1"/>
    <col min="39" max="39" width="13.28125" style="57" customWidth="1"/>
    <col min="40" max="40" width="8.00390625" style="57" customWidth="1"/>
    <col min="41" max="16384" width="9.140625" style="47" customWidth="1"/>
  </cols>
  <sheetData>
    <row r="1" spans="1:40" s="46" customFormat="1" ht="20.25">
      <c r="A1" s="214" t="s">
        <v>148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</row>
    <row r="2" spans="1:40" ht="45" customHeight="1">
      <c r="A2" s="214" t="s">
        <v>183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</row>
    <row r="3" spans="1:40" s="48" customFormat="1" ht="30" customHeight="1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</row>
    <row r="4" spans="1:40" s="49" customFormat="1" ht="18">
      <c r="A4" s="213" t="s">
        <v>10</v>
      </c>
      <c r="B4" s="213" t="s">
        <v>6</v>
      </c>
      <c r="C4" s="213" t="s">
        <v>149</v>
      </c>
      <c r="D4" s="213" t="s">
        <v>150</v>
      </c>
      <c r="E4" s="213" t="s">
        <v>19</v>
      </c>
      <c r="F4" s="213" t="s">
        <v>151</v>
      </c>
      <c r="G4" s="213" t="s">
        <v>20</v>
      </c>
      <c r="H4" s="210" t="s">
        <v>11</v>
      </c>
      <c r="I4" s="210"/>
      <c r="J4" s="210"/>
      <c r="K4" s="210"/>
      <c r="L4" s="210"/>
      <c r="M4" s="210"/>
      <c r="N4" s="210"/>
      <c r="O4" s="210"/>
      <c r="P4" s="213" t="s">
        <v>120</v>
      </c>
      <c r="Q4" s="213"/>
      <c r="R4" s="213"/>
      <c r="S4" s="213"/>
      <c r="T4" s="213"/>
      <c r="U4" s="213"/>
      <c r="V4" s="213"/>
      <c r="W4" s="213"/>
      <c r="X4" s="213"/>
      <c r="Y4" s="213" t="s">
        <v>152</v>
      </c>
      <c r="Z4" s="213"/>
      <c r="AA4" s="213"/>
      <c r="AB4" s="213"/>
      <c r="AC4" s="213"/>
      <c r="AD4" s="213"/>
      <c r="AE4" s="213"/>
      <c r="AF4" s="213"/>
      <c r="AG4" s="213"/>
      <c r="AH4" s="213"/>
      <c r="AI4" s="213" t="s">
        <v>153</v>
      </c>
      <c r="AJ4" s="213"/>
      <c r="AK4" s="213"/>
      <c r="AL4" s="213"/>
      <c r="AM4" s="213"/>
      <c r="AN4" s="213" t="s">
        <v>12</v>
      </c>
    </row>
    <row r="5" spans="1:40" s="49" customFormat="1" ht="48" customHeight="1">
      <c r="A5" s="213"/>
      <c r="B5" s="213"/>
      <c r="C5" s="213"/>
      <c r="D5" s="213"/>
      <c r="E5" s="213"/>
      <c r="F5" s="213"/>
      <c r="G5" s="213"/>
      <c r="H5" s="210" t="s">
        <v>13</v>
      </c>
      <c r="I5" s="210" t="s">
        <v>14</v>
      </c>
      <c r="J5" s="210"/>
      <c r="K5" s="210"/>
      <c r="L5" s="210"/>
      <c r="M5" s="210"/>
      <c r="N5" s="210"/>
      <c r="O5" s="210"/>
      <c r="P5" s="213" t="s">
        <v>154</v>
      </c>
      <c r="Q5" s="213"/>
      <c r="R5" s="213"/>
      <c r="S5" s="213" t="s">
        <v>155</v>
      </c>
      <c r="T5" s="213"/>
      <c r="U5" s="213"/>
      <c r="V5" s="213" t="s">
        <v>156</v>
      </c>
      <c r="W5" s="213"/>
      <c r="X5" s="213"/>
      <c r="Y5" s="213" t="s">
        <v>157</v>
      </c>
      <c r="Z5" s="213"/>
      <c r="AA5" s="213"/>
      <c r="AB5" s="213"/>
      <c r="AC5" s="213"/>
      <c r="AD5" s="213" t="s">
        <v>158</v>
      </c>
      <c r="AE5" s="213"/>
      <c r="AF5" s="213"/>
      <c r="AG5" s="213"/>
      <c r="AH5" s="213"/>
      <c r="AI5" s="213"/>
      <c r="AJ5" s="213"/>
      <c r="AK5" s="213"/>
      <c r="AL5" s="213"/>
      <c r="AM5" s="213"/>
      <c r="AN5" s="213"/>
    </row>
    <row r="6" spans="1:40" s="49" customFormat="1" ht="30.75" customHeight="1">
      <c r="A6" s="213"/>
      <c r="B6" s="213"/>
      <c r="C6" s="213"/>
      <c r="D6" s="213"/>
      <c r="E6" s="213"/>
      <c r="F6" s="213"/>
      <c r="G6" s="213"/>
      <c r="H6" s="210"/>
      <c r="I6" s="210" t="s">
        <v>1</v>
      </c>
      <c r="J6" s="212" t="s">
        <v>3</v>
      </c>
      <c r="K6" s="212"/>
      <c r="L6" s="212"/>
      <c r="M6" s="212"/>
      <c r="N6" s="212"/>
      <c r="O6" s="212"/>
      <c r="P6" s="210" t="s">
        <v>15</v>
      </c>
      <c r="Q6" s="212" t="s">
        <v>3</v>
      </c>
      <c r="R6" s="212"/>
      <c r="S6" s="210" t="s">
        <v>15</v>
      </c>
      <c r="T6" s="212" t="s">
        <v>3</v>
      </c>
      <c r="U6" s="212"/>
      <c r="V6" s="210" t="s">
        <v>15</v>
      </c>
      <c r="W6" s="212" t="s">
        <v>3</v>
      </c>
      <c r="X6" s="212"/>
      <c r="Y6" s="210" t="s">
        <v>15</v>
      </c>
      <c r="Z6" s="211" t="s">
        <v>3</v>
      </c>
      <c r="AA6" s="211"/>
      <c r="AB6" s="211"/>
      <c r="AC6" s="211"/>
      <c r="AD6" s="210" t="s">
        <v>15</v>
      </c>
      <c r="AE6" s="211" t="s">
        <v>3</v>
      </c>
      <c r="AF6" s="211"/>
      <c r="AG6" s="211"/>
      <c r="AH6" s="211"/>
      <c r="AI6" s="210" t="s">
        <v>15</v>
      </c>
      <c r="AJ6" s="212" t="s">
        <v>3</v>
      </c>
      <c r="AK6" s="212"/>
      <c r="AL6" s="212"/>
      <c r="AM6" s="212"/>
      <c r="AN6" s="213"/>
    </row>
    <row r="7" spans="1:40" s="49" customFormat="1" ht="31.5" customHeight="1">
      <c r="A7" s="213"/>
      <c r="B7" s="213"/>
      <c r="C7" s="213"/>
      <c r="D7" s="213"/>
      <c r="E7" s="213"/>
      <c r="F7" s="213"/>
      <c r="G7" s="213"/>
      <c r="H7" s="210"/>
      <c r="I7" s="210"/>
      <c r="J7" s="213" t="s">
        <v>28</v>
      </c>
      <c r="K7" s="213"/>
      <c r="L7" s="210" t="s">
        <v>27</v>
      </c>
      <c r="M7" s="210"/>
      <c r="N7" s="210"/>
      <c r="O7" s="210"/>
      <c r="P7" s="210"/>
      <c r="Q7" s="213" t="s">
        <v>159</v>
      </c>
      <c r="R7" s="210" t="s">
        <v>145</v>
      </c>
      <c r="S7" s="210"/>
      <c r="T7" s="213" t="s">
        <v>159</v>
      </c>
      <c r="U7" s="210" t="s">
        <v>160</v>
      </c>
      <c r="V7" s="210"/>
      <c r="W7" s="213" t="s">
        <v>159</v>
      </c>
      <c r="X7" s="210" t="s">
        <v>160</v>
      </c>
      <c r="Y7" s="210"/>
      <c r="Z7" s="213" t="s">
        <v>25</v>
      </c>
      <c r="AA7" s="213"/>
      <c r="AB7" s="213"/>
      <c r="AC7" s="210" t="s">
        <v>26</v>
      </c>
      <c r="AD7" s="210"/>
      <c r="AE7" s="213" t="s">
        <v>25</v>
      </c>
      <c r="AF7" s="213"/>
      <c r="AG7" s="213"/>
      <c r="AH7" s="210" t="s">
        <v>26</v>
      </c>
      <c r="AI7" s="210"/>
      <c r="AJ7" s="213" t="s">
        <v>25</v>
      </c>
      <c r="AK7" s="213"/>
      <c r="AL7" s="213"/>
      <c r="AM7" s="210" t="s">
        <v>26</v>
      </c>
      <c r="AN7" s="213"/>
    </row>
    <row r="8" spans="1:40" s="49" customFormat="1" ht="31.5" customHeight="1">
      <c r="A8" s="213"/>
      <c r="B8" s="213"/>
      <c r="C8" s="213"/>
      <c r="D8" s="213"/>
      <c r="E8" s="213"/>
      <c r="F8" s="213"/>
      <c r="G8" s="213"/>
      <c r="H8" s="210"/>
      <c r="I8" s="210"/>
      <c r="J8" s="213"/>
      <c r="K8" s="213"/>
      <c r="L8" s="210"/>
      <c r="M8" s="210"/>
      <c r="N8" s="210"/>
      <c r="O8" s="210"/>
      <c r="P8" s="210"/>
      <c r="Q8" s="213"/>
      <c r="R8" s="210"/>
      <c r="S8" s="210"/>
      <c r="T8" s="213"/>
      <c r="U8" s="210"/>
      <c r="V8" s="210"/>
      <c r="W8" s="213"/>
      <c r="X8" s="210"/>
      <c r="Y8" s="210"/>
      <c r="Z8" s="210" t="s">
        <v>15</v>
      </c>
      <c r="AA8" s="210" t="s">
        <v>4</v>
      </c>
      <c r="AB8" s="210"/>
      <c r="AC8" s="210"/>
      <c r="AD8" s="210"/>
      <c r="AE8" s="213"/>
      <c r="AF8" s="213"/>
      <c r="AG8" s="213"/>
      <c r="AH8" s="210"/>
      <c r="AI8" s="210"/>
      <c r="AJ8" s="210" t="s">
        <v>15</v>
      </c>
      <c r="AK8" s="210" t="s">
        <v>4</v>
      </c>
      <c r="AL8" s="210"/>
      <c r="AM8" s="210"/>
      <c r="AN8" s="213"/>
    </row>
    <row r="9" spans="1:40" s="49" customFormat="1" ht="33" customHeight="1">
      <c r="A9" s="213"/>
      <c r="B9" s="213"/>
      <c r="C9" s="213"/>
      <c r="D9" s="213"/>
      <c r="E9" s="213"/>
      <c r="F9" s="213"/>
      <c r="G9" s="213"/>
      <c r="H9" s="210"/>
      <c r="I9" s="210"/>
      <c r="J9" s="210" t="s">
        <v>15</v>
      </c>
      <c r="K9" s="210" t="s">
        <v>24</v>
      </c>
      <c r="L9" s="210" t="s">
        <v>21</v>
      </c>
      <c r="M9" s="210" t="s">
        <v>5</v>
      </c>
      <c r="N9" s="210"/>
      <c r="O9" s="210"/>
      <c r="P9" s="210"/>
      <c r="Q9" s="213"/>
      <c r="R9" s="210"/>
      <c r="S9" s="210"/>
      <c r="T9" s="213"/>
      <c r="U9" s="210"/>
      <c r="V9" s="210"/>
      <c r="W9" s="213"/>
      <c r="X9" s="210"/>
      <c r="Y9" s="210"/>
      <c r="Z9" s="210"/>
      <c r="AA9" s="211" t="s">
        <v>161</v>
      </c>
      <c r="AB9" s="211" t="s">
        <v>124</v>
      </c>
      <c r="AC9" s="210"/>
      <c r="AD9" s="210"/>
      <c r="AE9" s="213"/>
      <c r="AF9" s="213"/>
      <c r="AG9" s="213"/>
      <c r="AH9" s="210"/>
      <c r="AI9" s="210"/>
      <c r="AJ9" s="210"/>
      <c r="AK9" s="211" t="s">
        <v>161</v>
      </c>
      <c r="AL9" s="211" t="s">
        <v>124</v>
      </c>
      <c r="AM9" s="210"/>
      <c r="AN9" s="213"/>
    </row>
    <row r="10" spans="1:40" s="49" customFormat="1" ht="33" customHeight="1">
      <c r="A10" s="213"/>
      <c r="B10" s="213"/>
      <c r="C10" s="213"/>
      <c r="D10" s="213"/>
      <c r="E10" s="213"/>
      <c r="F10" s="213"/>
      <c r="G10" s="213"/>
      <c r="H10" s="210"/>
      <c r="I10" s="210"/>
      <c r="J10" s="210"/>
      <c r="K10" s="210"/>
      <c r="L10" s="210"/>
      <c r="M10" s="210" t="s">
        <v>15</v>
      </c>
      <c r="N10" s="210" t="s">
        <v>4</v>
      </c>
      <c r="O10" s="210"/>
      <c r="P10" s="210"/>
      <c r="Q10" s="213"/>
      <c r="R10" s="210"/>
      <c r="S10" s="210"/>
      <c r="T10" s="213"/>
      <c r="U10" s="210"/>
      <c r="V10" s="210"/>
      <c r="W10" s="213"/>
      <c r="X10" s="210"/>
      <c r="Y10" s="210"/>
      <c r="Z10" s="210"/>
      <c r="AA10" s="211"/>
      <c r="AB10" s="211"/>
      <c r="AC10" s="210"/>
      <c r="AD10" s="210"/>
      <c r="AE10" s="213"/>
      <c r="AF10" s="213"/>
      <c r="AG10" s="213"/>
      <c r="AH10" s="210"/>
      <c r="AI10" s="210"/>
      <c r="AJ10" s="210"/>
      <c r="AK10" s="211"/>
      <c r="AL10" s="211"/>
      <c r="AM10" s="210"/>
      <c r="AN10" s="213"/>
    </row>
    <row r="11" spans="1:40" s="49" customFormat="1" ht="33.75" customHeight="1">
      <c r="A11" s="213"/>
      <c r="B11" s="213"/>
      <c r="C11" s="213"/>
      <c r="D11" s="213"/>
      <c r="E11" s="213"/>
      <c r="F11" s="213"/>
      <c r="G11" s="213"/>
      <c r="H11" s="210"/>
      <c r="I11" s="210"/>
      <c r="J11" s="210"/>
      <c r="K11" s="210"/>
      <c r="L11" s="210"/>
      <c r="M11" s="210"/>
      <c r="N11" s="11" t="s">
        <v>22</v>
      </c>
      <c r="O11" s="11" t="s">
        <v>23</v>
      </c>
      <c r="P11" s="210"/>
      <c r="Q11" s="213"/>
      <c r="R11" s="210"/>
      <c r="S11" s="210"/>
      <c r="T11" s="213"/>
      <c r="U11" s="210"/>
      <c r="V11" s="210"/>
      <c r="W11" s="213"/>
      <c r="X11" s="210"/>
      <c r="Y11" s="210"/>
      <c r="Z11" s="210"/>
      <c r="AA11" s="211"/>
      <c r="AB11" s="211"/>
      <c r="AC11" s="210"/>
      <c r="AD11" s="210"/>
      <c r="AE11" s="213"/>
      <c r="AF11" s="213"/>
      <c r="AG11" s="213"/>
      <c r="AH11" s="210"/>
      <c r="AI11" s="210"/>
      <c r="AJ11" s="210"/>
      <c r="AK11" s="211"/>
      <c r="AL11" s="211"/>
      <c r="AM11" s="210"/>
      <c r="AN11" s="213"/>
    </row>
    <row r="12" spans="1:40" s="51" customFormat="1" ht="30.75" customHeight="1">
      <c r="A12" s="50" t="s">
        <v>7</v>
      </c>
      <c r="B12" s="50" t="s">
        <v>134</v>
      </c>
      <c r="C12" s="50" t="s">
        <v>136</v>
      </c>
      <c r="D12" s="50" t="s">
        <v>162</v>
      </c>
      <c r="E12" s="50" t="s">
        <v>163</v>
      </c>
      <c r="F12" s="50" t="s">
        <v>135</v>
      </c>
      <c r="G12" s="50" t="s">
        <v>164</v>
      </c>
      <c r="H12" s="50">
        <v>3</v>
      </c>
      <c r="I12" s="50">
        <v>4</v>
      </c>
      <c r="J12" s="50">
        <v>5</v>
      </c>
      <c r="K12" s="50">
        <v>6</v>
      </c>
      <c r="L12" s="50">
        <v>7</v>
      </c>
      <c r="M12" s="50">
        <v>8</v>
      </c>
      <c r="N12" s="50">
        <v>9</v>
      </c>
      <c r="O12" s="50">
        <v>10</v>
      </c>
      <c r="P12" s="50" t="s">
        <v>165</v>
      </c>
      <c r="Q12" s="50" t="s">
        <v>166</v>
      </c>
      <c r="R12" s="50" t="s">
        <v>167</v>
      </c>
      <c r="S12" s="50" t="s">
        <v>168</v>
      </c>
      <c r="T12" s="50" t="s">
        <v>169</v>
      </c>
      <c r="U12" s="50" t="s">
        <v>170</v>
      </c>
      <c r="V12" s="50" t="s">
        <v>171</v>
      </c>
      <c r="W12" s="50" t="s">
        <v>172</v>
      </c>
      <c r="X12" s="50" t="s">
        <v>173</v>
      </c>
      <c r="Y12" s="50">
        <v>11</v>
      </c>
      <c r="Z12" s="50">
        <v>12</v>
      </c>
      <c r="AA12" s="50">
        <v>13</v>
      </c>
      <c r="AB12" s="50">
        <v>14</v>
      </c>
      <c r="AC12" s="50">
        <v>15</v>
      </c>
      <c r="AD12" s="50">
        <v>16</v>
      </c>
      <c r="AE12" s="50">
        <v>17</v>
      </c>
      <c r="AF12" s="50">
        <v>19</v>
      </c>
      <c r="AG12" s="50">
        <v>20</v>
      </c>
      <c r="AH12" s="50">
        <v>18</v>
      </c>
      <c r="AI12" s="50">
        <v>19</v>
      </c>
      <c r="AJ12" s="50">
        <v>23</v>
      </c>
      <c r="AK12" s="50">
        <v>24</v>
      </c>
      <c r="AL12" s="50">
        <v>25</v>
      </c>
      <c r="AM12" s="50">
        <v>20</v>
      </c>
      <c r="AN12" s="50">
        <v>21</v>
      </c>
    </row>
    <row r="13" spans="1:40" s="4" customFormat="1" ht="36.75" customHeight="1">
      <c r="A13" s="3"/>
      <c r="B13" s="207" t="s">
        <v>2</v>
      </c>
      <c r="C13" s="207"/>
      <c r="D13" s="20"/>
      <c r="E13" s="3"/>
      <c r="F13" s="3"/>
      <c r="G13" s="3"/>
      <c r="H13" s="3"/>
      <c r="I13" s="58">
        <f>I14</f>
        <v>2279505</v>
      </c>
      <c r="J13" s="58">
        <f aca="true" t="shared" si="0" ref="J13:AM13">J14</f>
        <v>728752</v>
      </c>
      <c r="K13" s="58">
        <f t="shared" si="0"/>
        <v>179852</v>
      </c>
      <c r="L13" s="58"/>
      <c r="M13" s="58">
        <f t="shared" si="0"/>
        <v>1550303</v>
      </c>
      <c r="N13" s="58">
        <f t="shared" si="0"/>
        <v>1343826.8</v>
      </c>
      <c r="O13" s="58">
        <f t="shared" si="0"/>
        <v>206476.2</v>
      </c>
      <c r="P13" s="58">
        <f t="shared" si="0"/>
        <v>367013</v>
      </c>
      <c r="Q13" s="58">
        <f t="shared" si="0"/>
        <v>23313</v>
      </c>
      <c r="R13" s="58">
        <f t="shared" si="0"/>
        <v>343700</v>
      </c>
      <c r="S13" s="58">
        <f t="shared" si="0"/>
        <v>102481</v>
      </c>
      <c r="T13" s="58">
        <f t="shared" si="0"/>
        <v>23313</v>
      </c>
      <c r="U13" s="58">
        <f t="shared" si="0"/>
        <v>95368</v>
      </c>
      <c r="V13" s="58">
        <f t="shared" si="0"/>
        <v>348732</v>
      </c>
      <c r="W13" s="58">
        <f t="shared" si="0"/>
        <v>21232</v>
      </c>
      <c r="X13" s="58">
        <f t="shared" si="0"/>
        <v>343700</v>
      </c>
      <c r="Y13" s="58">
        <f t="shared" si="0"/>
        <v>1064551</v>
      </c>
      <c r="Z13" s="58">
        <f t="shared" si="0"/>
        <v>111933</v>
      </c>
      <c r="AA13" s="58">
        <f t="shared" si="0"/>
        <v>0</v>
      </c>
      <c r="AB13" s="58">
        <f t="shared" si="0"/>
        <v>0</v>
      </c>
      <c r="AC13" s="58">
        <f t="shared" si="0"/>
        <v>952618</v>
      </c>
      <c r="AD13" s="59">
        <v>856875</v>
      </c>
      <c r="AE13" s="59">
        <v>111933</v>
      </c>
      <c r="AF13" s="59">
        <v>0</v>
      </c>
      <c r="AG13" s="59">
        <v>0</v>
      </c>
      <c r="AH13" s="59">
        <v>744942</v>
      </c>
      <c r="AI13" s="58">
        <f t="shared" si="0"/>
        <v>205942</v>
      </c>
      <c r="AJ13" s="58">
        <f t="shared" si="0"/>
        <v>0</v>
      </c>
      <c r="AK13" s="58">
        <v>0</v>
      </c>
      <c r="AL13" s="58">
        <f t="shared" si="0"/>
        <v>0</v>
      </c>
      <c r="AM13" s="58">
        <f t="shared" si="0"/>
        <v>205942</v>
      </c>
      <c r="AN13" s="60"/>
    </row>
    <row r="14" spans="1:52" s="5" customFormat="1" ht="57.75" customHeight="1">
      <c r="A14" s="61" t="s">
        <v>16</v>
      </c>
      <c r="B14" s="208" t="s">
        <v>174</v>
      </c>
      <c r="C14" s="208"/>
      <c r="D14" s="62"/>
      <c r="E14" s="61"/>
      <c r="F14" s="61"/>
      <c r="G14" s="21"/>
      <c r="H14" s="21"/>
      <c r="I14" s="58">
        <f>I15+I20+I24</f>
        <v>2279505</v>
      </c>
      <c r="J14" s="58">
        <f aca="true" t="shared" si="1" ref="J14:AA14">J15+J20+J24</f>
        <v>728752</v>
      </c>
      <c r="K14" s="58">
        <f t="shared" si="1"/>
        <v>179852</v>
      </c>
      <c r="L14" s="58"/>
      <c r="M14" s="58">
        <f t="shared" si="1"/>
        <v>1550303</v>
      </c>
      <c r="N14" s="58">
        <f t="shared" si="1"/>
        <v>1343826.8</v>
      </c>
      <c r="O14" s="58">
        <f t="shared" si="1"/>
        <v>206476.2</v>
      </c>
      <c r="P14" s="58">
        <f t="shared" si="1"/>
        <v>367013</v>
      </c>
      <c r="Q14" s="58">
        <f t="shared" si="1"/>
        <v>23313</v>
      </c>
      <c r="R14" s="58">
        <f t="shared" si="1"/>
        <v>343700</v>
      </c>
      <c r="S14" s="58">
        <f t="shared" si="1"/>
        <v>102481</v>
      </c>
      <c r="T14" s="58">
        <f t="shared" si="1"/>
        <v>23313</v>
      </c>
      <c r="U14" s="58">
        <f t="shared" si="1"/>
        <v>95368</v>
      </c>
      <c r="V14" s="58">
        <f t="shared" si="1"/>
        <v>348732</v>
      </c>
      <c r="W14" s="58">
        <f t="shared" si="1"/>
        <v>21232</v>
      </c>
      <c r="X14" s="58">
        <f t="shared" si="1"/>
        <v>343700</v>
      </c>
      <c r="Y14" s="58">
        <f t="shared" si="1"/>
        <v>1064551</v>
      </c>
      <c r="Z14" s="58">
        <f t="shared" si="1"/>
        <v>111933</v>
      </c>
      <c r="AA14" s="58">
        <f t="shared" si="1"/>
        <v>0</v>
      </c>
      <c r="AB14" s="58"/>
      <c r="AC14" s="58">
        <f>AC15+AC20+AC24</f>
        <v>952618</v>
      </c>
      <c r="AD14" s="59">
        <v>856875</v>
      </c>
      <c r="AE14" s="59">
        <v>111933</v>
      </c>
      <c r="AF14" s="59">
        <v>0</v>
      </c>
      <c r="AG14" s="59">
        <v>0</v>
      </c>
      <c r="AH14" s="59">
        <v>744942</v>
      </c>
      <c r="AI14" s="58">
        <f>AI15+AI20+AI24</f>
        <v>205942</v>
      </c>
      <c r="AJ14" s="58">
        <f>AJ15+AJ20+AJ24</f>
        <v>0</v>
      </c>
      <c r="AK14" s="58">
        <v>0</v>
      </c>
      <c r="AL14" s="58">
        <f>AL15+AL20+AL24</f>
        <v>0</v>
      </c>
      <c r="AM14" s="58">
        <f>AM15+AM20+AM24</f>
        <v>205942</v>
      </c>
      <c r="AN14" s="58"/>
      <c r="AO14" s="4"/>
      <c r="AZ14" s="52">
        <f>AK25</f>
        <v>0</v>
      </c>
    </row>
    <row r="15" spans="1:42" s="2" customFormat="1" ht="36.75" customHeight="1">
      <c r="A15" s="63" t="s">
        <v>17</v>
      </c>
      <c r="B15" s="206" t="s">
        <v>30</v>
      </c>
      <c r="C15" s="206"/>
      <c r="D15" s="64"/>
      <c r="E15" s="65"/>
      <c r="F15" s="65"/>
      <c r="G15" s="65"/>
      <c r="H15" s="65"/>
      <c r="I15" s="66">
        <f>I16</f>
        <v>1285721</v>
      </c>
      <c r="J15" s="66">
        <f aca="true" t="shared" si="2" ref="J15:AM15">J16</f>
        <v>332569</v>
      </c>
      <c r="K15" s="66">
        <f t="shared" si="2"/>
        <v>139852</v>
      </c>
      <c r="L15" s="67"/>
      <c r="M15" s="66">
        <f t="shared" si="2"/>
        <v>953152</v>
      </c>
      <c r="N15" s="66">
        <f t="shared" si="2"/>
        <v>857836.8</v>
      </c>
      <c r="O15" s="66">
        <f t="shared" si="2"/>
        <v>95315.2</v>
      </c>
      <c r="P15" s="66">
        <f t="shared" si="2"/>
        <v>207432</v>
      </c>
      <c r="Q15" s="66">
        <f t="shared" si="2"/>
        <v>21232</v>
      </c>
      <c r="R15" s="66">
        <f t="shared" si="2"/>
        <v>186200</v>
      </c>
      <c r="S15" s="68">
        <f t="shared" si="2"/>
        <v>55067</v>
      </c>
      <c r="T15" s="68">
        <f t="shared" si="2"/>
        <v>21232</v>
      </c>
      <c r="U15" s="68">
        <f t="shared" si="2"/>
        <v>50035</v>
      </c>
      <c r="V15" s="66">
        <f t="shared" si="2"/>
        <v>191232</v>
      </c>
      <c r="W15" s="66">
        <f t="shared" si="2"/>
        <v>21232</v>
      </c>
      <c r="X15" s="66">
        <f t="shared" si="2"/>
        <v>186200</v>
      </c>
      <c r="Y15" s="66">
        <f t="shared" si="2"/>
        <v>685586</v>
      </c>
      <c r="Z15" s="66">
        <f t="shared" si="2"/>
        <v>109852</v>
      </c>
      <c r="AA15" s="66">
        <f t="shared" si="2"/>
        <v>0</v>
      </c>
      <c r="AB15" s="66"/>
      <c r="AC15" s="66">
        <f t="shared" si="2"/>
        <v>575734</v>
      </c>
      <c r="AD15" s="69">
        <v>587820</v>
      </c>
      <c r="AE15" s="69">
        <v>109852</v>
      </c>
      <c r="AF15" s="69">
        <v>0</v>
      </c>
      <c r="AG15" s="69">
        <v>0</v>
      </c>
      <c r="AH15" s="69">
        <v>477968</v>
      </c>
      <c r="AI15" s="66">
        <f t="shared" si="2"/>
        <v>96449</v>
      </c>
      <c r="AJ15" s="66">
        <f t="shared" si="2"/>
        <v>0</v>
      </c>
      <c r="AK15" s="66">
        <v>0</v>
      </c>
      <c r="AL15" s="66"/>
      <c r="AM15" s="66">
        <f t="shared" si="2"/>
        <v>96449</v>
      </c>
      <c r="AN15" s="70"/>
      <c r="AO15" s="4"/>
      <c r="AP15" s="8"/>
    </row>
    <row r="16" spans="1:41" s="7" customFormat="1" ht="39.75" customHeight="1">
      <c r="A16" s="63"/>
      <c r="B16" s="204" t="s">
        <v>175</v>
      </c>
      <c r="C16" s="204"/>
      <c r="D16" s="64"/>
      <c r="E16" s="64"/>
      <c r="F16" s="64"/>
      <c r="G16" s="64"/>
      <c r="H16" s="64"/>
      <c r="I16" s="69">
        <f aca="true" t="shared" si="3" ref="I16:AC16">SUM(I18:I19)</f>
        <v>1285721</v>
      </c>
      <c r="J16" s="69">
        <f t="shared" si="3"/>
        <v>332569</v>
      </c>
      <c r="K16" s="69">
        <f t="shared" si="3"/>
        <v>139852</v>
      </c>
      <c r="L16" s="69"/>
      <c r="M16" s="69">
        <f t="shared" si="3"/>
        <v>953152</v>
      </c>
      <c r="N16" s="69">
        <f t="shared" si="3"/>
        <v>857836.8</v>
      </c>
      <c r="O16" s="69">
        <f t="shared" si="3"/>
        <v>95315.2</v>
      </c>
      <c r="P16" s="69">
        <f t="shared" si="3"/>
        <v>207432</v>
      </c>
      <c r="Q16" s="69">
        <f t="shared" si="3"/>
        <v>21232</v>
      </c>
      <c r="R16" s="69">
        <f t="shared" si="3"/>
        <v>186200</v>
      </c>
      <c r="S16" s="69">
        <f t="shared" si="3"/>
        <v>55067</v>
      </c>
      <c r="T16" s="69">
        <f t="shared" si="3"/>
        <v>21232</v>
      </c>
      <c r="U16" s="69">
        <f t="shared" si="3"/>
        <v>50035</v>
      </c>
      <c r="V16" s="69">
        <f t="shared" si="3"/>
        <v>191232</v>
      </c>
      <c r="W16" s="69">
        <f t="shared" si="3"/>
        <v>21232</v>
      </c>
      <c r="X16" s="69">
        <f t="shared" si="3"/>
        <v>186200</v>
      </c>
      <c r="Y16" s="69">
        <f t="shared" si="3"/>
        <v>685586</v>
      </c>
      <c r="Z16" s="69">
        <f t="shared" si="3"/>
        <v>109852</v>
      </c>
      <c r="AA16" s="69">
        <f t="shared" si="3"/>
        <v>0</v>
      </c>
      <c r="AB16" s="69">
        <f t="shared" si="3"/>
        <v>0</v>
      </c>
      <c r="AC16" s="69">
        <f t="shared" si="3"/>
        <v>575734</v>
      </c>
      <c r="AD16" s="69">
        <v>587820</v>
      </c>
      <c r="AE16" s="69">
        <v>109852</v>
      </c>
      <c r="AF16" s="69">
        <v>0</v>
      </c>
      <c r="AG16" s="69">
        <v>0</v>
      </c>
      <c r="AH16" s="69">
        <v>477968</v>
      </c>
      <c r="AI16" s="69">
        <f>SUM(AI18:AI19)</f>
        <v>96449</v>
      </c>
      <c r="AJ16" s="69">
        <f>SUM(AJ18:AJ19)</f>
        <v>0</v>
      </c>
      <c r="AK16" s="69">
        <v>0</v>
      </c>
      <c r="AL16" s="69">
        <f>SUM(AL18:AL19)</f>
        <v>0</v>
      </c>
      <c r="AM16" s="69">
        <f>SUM(AM18:AM19)</f>
        <v>96449</v>
      </c>
      <c r="AN16" s="71"/>
      <c r="AO16" s="4"/>
    </row>
    <row r="17" spans="1:42" s="1" customFormat="1" ht="24.75" customHeight="1">
      <c r="A17" s="72"/>
      <c r="B17" s="209" t="s">
        <v>8</v>
      </c>
      <c r="C17" s="209"/>
      <c r="D17" s="73"/>
      <c r="E17" s="74"/>
      <c r="F17" s="74"/>
      <c r="G17" s="74"/>
      <c r="H17" s="74"/>
      <c r="I17" s="22"/>
      <c r="J17" s="22"/>
      <c r="K17" s="22"/>
      <c r="L17" s="75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76"/>
      <c r="AE17" s="76"/>
      <c r="AF17" s="76"/>
      <c r="AG17" s="76"/>
      <c r="AH17" s="76"/>
      <c r="AI17" s="22"/>
      <c r="AJ17" s="22"/>
      <c r="AK17" s="22"/>
      <c r="AL17" s="22"/>
      <c r="AM17" s="22"/>
      <c r="AN17" s="77"/>
      <c r="AO17" s="4"/>
      <c r="AP17" s="6"/>
    </row>
    <row r="18" spans="1:41" s="2" customFormat="1" ht="156">
      <c r="A18" s="63"/>
      <c r="B18" s="78" t="s">
        <v>34</v>
      </c>
      <c r="C18" s="78">
        <v>7641426</v>
      </c>
      <c r="D18" s="74" t="s">
        <v>91</v>
      </c>
      <c r="E18" s="74" t="s">
        <v>35</v>
      </c>
      <c r="F18" s="79" t="s">
        <v>176</v>
      </c>
      <c r="G18" s="80" t="s">
        <v>36</v>
      </c>
      <c r="H18" s="80" t="s">
        <v>37</v>
      </c>
      <c r="I18" s="81">
        <v>1071289</v>
      </c>
      <c r="J18" s="81">
        <v>313939</v>
      </c>
      <c r="K18" s="81">
        <v>139852</v>
      </c>
      <c r="L18" s="82" t="s">
        <v>38</v>
      </c>
      <c r="M18" s="83">
        <v>757350</v>
      </c>
      <c r="N18" s="83">
        <v>681615</v>
      </c>
      <c r="O18" s="83">
        <f>M18-N18</f>
        <v>75735</v>
      </c>
      <c r="P18" s="22">
        <f>Q18+R18</f>
        <v>191232</v>
      </c>
      <c r="Q18" s="22">
        <v>21232</v>
      </c>
      <c r="R18" s="81">
        <v>170000</v>
      </c>
      <c r="S18" s="84">
        <f>T18+U18</f>
        <v>55067</v>
      </c>
      <c r="T18" s="84">
        <v>21232</v>
      </c>
      <c r="U18" s="84">
        <v>33835</v>
      </c>
      <c r="V18" s="81">
        <f>W18+X18</f>
        <v>191232</v>
      </c>
      <c r="W18" s="81">
        <v>21232</v>
      </c>
      <c r="X18" s="81">
        <v>170000</v>
      </c>
      <c r="Y18" s="76">
        <f>Z18+AC18</f>
        <v>635364</v>
      </c>
      <c r="Z18" s="76">
        <v>109852</v>
      </c>
      <c r="AA18" s="85"/>
      <c r="AB18" s="85"/>
      <c r="AC18" s="76">
        <v>525512</v>
      </c>
      <c r="AD18" s="76">
        <v>544197</v>
      </c>
      <c r="AE18" s="76">
        <v>109852</v>
      </c>
      <c r="AF18" s="85"/>
      <c r="AG18" s="85"/>
      <c r="AH18" s="76">
        <v>434345</v>
      </c>
      <c r="AI18" s="76">
        <f>AJ18+AM18</f>
        <v>91167</v>
      </c>
      <c r="AJ18" s="76"/>
      <c r="AK18" s="76"/>
      <c r="AL18" s="76"/>
      <c r="AM18" s="76">
        <v>91167</v>
      </c>
      <c r="AN18" s="77"/>
      <c r="AO18" s="4"/>
    </row>
    <row r="19" spans="1:41" s="2" customFormat="1" ht="93">
      <c r="A19" s="63"/>
      <c r="B19" s="78" t="s">
        <v>177</v>
      </c>
      <c r="C19" s="78">
        <v>7593697</v>
      </c>
      <c r="D19" s="74" t="s">
        <v>91</v>
      </c>
      <c r="E19" s="74" t="s">
        <v>29</v>
      </c>
      <c r="F19" s="79" t="s">
        <v>178</v>
      </c>
      <c r="G19" s="79" t="s">
        <v>31</v>
      </c>
      <c r="H19" s="80" t="s">
        <v>32</v>
      </c>
      <c r="I19" s="86">
        <v>214432.00000000003</v>
      </c>
      <c r="J19" s="23">
        <v>18630</v>
      </c>
      <c r="K19" s="23">
        <v>0</v>
      </c>
      <c r="L19" s="18" t="s">
        <v>33</v>
      </c>
      <c r="M19" s="23">
        <v>195802.00000000003</v>
      </c>
      <c r="N19" s="23">
        <v>176221.80000000002</v>
      </c>
      <c r="O19" s="23">
        <v>19580.2</v>
      </c>
      <c r="P19" s="22">
        <f>Q19+R19</f>
        <v>16200</v>
      </c>
      <c r="Q19" s="22"/>
      <c r="R19" s="81">
        <v>16200</v>
      </c>
      <c r="S19" s="84"/>
      <c r="T19" s="84"/>
      <c r="U19" s="84">
        <f>V19+X19</f>
        <v>16200</v>
      </c>
      <c r="V19" s="81"/>
      <c r="W19" s="81"/>
      <c r="X19" s="81">
        <v>16200</v>
      </c>
      <c r="Y19" s="76">
        <f>Z19+AC19</f>
        <v>50222</v>
      </c>
      <c r="Z19" s="76"/>
      <c r="AA19" s="85"/>
      <c r="AB19" s="85"/>
      <c r="AC19" s="76">
        <v>50222</v>
      </c>
      <c r="AD19" s="76">
        <v>43623</v>
      </c>
      <c r="AE19" s="76"/>
      <c r="AF19" s="85"/>
      <c r="AG19" s="85"/>
      <c r="AH19" s="76">
        <v>43623</v>
      </c>
      <c r="AI19" s="76">
        <f>AJ19+AM19</f>
        <v>5282</v>
      </c>
      <c r="AJ19" s="76"/>
      <c r="AK19" s="76"/>
      <c r="AL19" s="76"/>
      <c r="AM19" s="76">
        <v>5282</v>
      </c>
      <c r="AN19" s="77"/>
      <c r="AO19" s="4"/>
    </row>
    <row r="20" spans="1:41" s="7" customFormat="1" ht="48" customHeight="1">
      <c r="A20" s="72" t="s">
        <v>18</v>
      </c>
      <c r="B20" s="209" t="s">
        <v>64</v>
      </c>
      <c r="C20" s="209"/>
      <c r="D20" s="73"/>
      <c r="E20" s="64"/>
      <c r="F20" s="64"/>
      <c r="G20" s="64"/>
      <c r="H20" s="64"/>
      <c r="I20" s="66">
        <f>I21</f>
        <v>840129</v>
      </c>
      <c r="J20" s="66">
        <f aca="true" t="shared" si="4" ref="J20:AM20">J21</f>
        <v>364129</v>
      </c>
      <c r="K20" s="66">
        <f t="shared" si="4"/>
        <v>40000</v>
      </c>
      <c r="L20" s="67"/>
      <c r="M20" s="66">
        <f t="shared" si="4"/>
        <v>476000</v>
      </c>
      <c r="N20" s="66">
        <f t="shared" si="4"/>
        <v>401184</v>
      </c>
      <c r="O20" s="66">
        <f t="shared" si="4"/>
        <v>74816</v>
      </c>
      <c r="P20" s="66">
        <f t="shared" si="4"/>
        <v>128081</v>
      </c>
      <c r="Q20" s="66">
        <f t="shared" si="4"/>
        <v>2081</v>
      </c>
      <c r="R20" s="66">
        <f t="shared" si="4"/>
        <v>126000</v>
      </c>
      <c r="S20" s="66">
        <f t="shared" si="4"/>
        <v>38081</v>
      </c>
      <c r="T20" s="66">
        <f t="shared" si="4"/>
        <v>2081</v>
      </c>
      <c r="U20" s="66">
        <f t="shared" si="4"/>
        <v>36000</v>
      </c>
      <c r="V20" s="66">
        <f t="shared" si="4"/>
        <v>126000</v>
      </c>
      <c r="W20" s="66">
        <f t="shared" si="4"/>
        <v>0</v>
      </c>
      <c r="X20" s="66">
        <f t="shared" si="4"/>
        <v>126000</v>
      </c>
      <c r="Y20" s="66">
        <f t="shared" si="4"/>
        <v>294159</v>
      </c>
      <c r="Z20" s="66">
        <f t="shared" si="4"/>
        <v>2081</v>
      </c>
      <c r="AA20" s="66">
        <f t="shared" si="4"/>
        <v>0</v>
      </c>
      <c r="AB20" s="66"/>
      <c r="AC20" s="66">
        <f t="shared" si="4"/>
        <v>292078</v>
      </c>
      <c r="AD20" s="66">
        <v>217555</v>
      </c>
      <c r="AE20" s="66">
        <v>2081</v>
      </c>
      <c r="AF20" s="66">
        <v>0</v>
      </c>
      <c r="AG20" s="66">
        <v>0</v>
      </c>
      <c r="AH20" s="66">
        <v>215474</v>
      </c>
      <c r="AI20" s="66">
        <f>AI21</f>
        <v>76493</v>
      </c>
      <c r="AJ20" s="66">
        <f t="shared" si="4"/>
        <v>0</v>
      </c>
      <c r="AK20" s="66"/>
      <c r="AL20" s="66"/>
      <c r="AM20" s="66">
        <f t="shared" si="4"/>
        <v>76493</v>
      </c>
      <c r="AN20" s="71"/>
      <c r="AO20" s="4"/>
    </row>
    <row r="21" spans="1:41" s="7" customFormat="1" ht="36.75" customHeight="1">
      <c r="A21" s="63"/>
      <c r="B21" s="204" t="s">
        <v>179</v>
      </c>
      <c r="C21" s="204"/>
      <c r="D21" s="64"/>
      <c r="E21" s="64"/>
      <c r="F21" s="64"/>
      <c r="G21" s="64"/>
      <c r="H21" s="64"/>
      <c r="I21" s="66">
        <f>I23</f>
        <v>840129</v>
      </c>
      <c r="J21" s="66">
        <f aca="true" t="shared" si="5" ref="J21:AM21">J23</f>
        <v>364129</v>
      </c>
      <c r="K21" s="66">
        <f t="shared" si="5"/>
        <v>40000</v>
      </c>
      <c r="L21" s="66"/>
      <c r="M21" s="66">
        <f t="shared" si="5"/>
        <v>476000</v>
      </c>
      <c r="N21" s="66">
        <f t="shared" si="5"/>
        <v>401184</v>
      </c>
      <c r="O21" s="66">
        <f t="shared" si="5"/>
        <v>74816</v>
      </c>
      <c r="P21" s="66">
        <f t="shared" si="5"/>
        <v>128081</v>
      </c>
      <c r="Q21" s="66">
        <f t="shared" si="5"/>
        <v>2081</v>
      </c>
      <c r="R21" s="66">
        <f t="shared" si="5"/>
        <v>126000</v>
      </c>
      <c r="S21" s="66">
        <f>S23</f>
        <v>38081</v>
      </c>
      <c r="T21" s="66">
        <f>T23</f>
        <v>2081</v>
      </c>
      <c r="U21" s="66">
        <f>U23</f>
        <v>36000</v>
      </c>
      <c r="V21" s="66">
        <f t="shared" si="5"/>
        <v>126000</v>
      </c>
      <c r="W21" s="66">
        <f t="shared" si="5"/>
        <v>0</v>
      </c>
      <c r="X21" s="66">
        <f t="shared" si="5"/>
        <v>126000</v>
      </c>
      <c r="Y21" s="66">
        <f t="shared" si="5"/>
        <v>294159</v>
      </c>
      <c r="Z21" s="66">
        <f t="shared" si="5"/>
        <v>2081</v>
      </c>
      <c r="AA21" s="66">
        <f t="shared" si="5"/>
        <v>0</v>
      </c>
      <c r="AB21" s="66"/>
      <c r="AC21" s="66">
        <f t="shared" si="5"/>
        <v>292078</v>
      </c>
      <c r="AD21" s="69">
        <v>217555</v>
      </c>
      <c r="AE21" s="69">
        <v>2081</v>
      </c>
      <c r="AF21" s="69">
        <v>0</v>
      </c>
      <c r="AG21" s="69">
        <v>0</v>
      </c>
      <c r="AH21" s="69">
        <v>215474</v>
      </c>
      <c r="AI21" s="66">
        <f t="shared" si="5"/>
        <v>76493</v>
      </c>
      <c r="AJ21" s="66">
        <f t="shared" si="5"/>
        <v>0</v>
      </c>
      <c r="AK21" s="66">
        <f t="shared" si="5"/>
        <v>0</v>
      </c>
      <c r="AL21" s="66"/>
      <c r="AM21" s="66">
        <f t="shared" si="5"/>
        <v>76493</v>
      </c>
      <c r="AN21" s="71"/>
      <c r="AO21" s="4"/>
    </row>
    <row r="22" spans="1:41" s="7" customFormat="1" ht="28.5" customHeight="1">
      <c r="A22" s="63"/>
      <c r="B22" s="204" t="s">
        <v>8</v>
      </c>
      <c r="C22" s="204"/>
      <c r="D22" s="64"/>
      <c r="E22" s="64"/>
      <c r="F22" s="64"/>
      <c r="G22" s="64"/>
      <c r="H22" s="64"/>
      <c r="I22" s="66"/>
      <c r="J22" s="66"/>
      <c r="K22" s="66"/>
      <c r="L22" s="6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9"/>
      <c r="AE22" s="69"/>
      <c r="AF22" s="69"/>
      <c r="AG22" s="69"/>
      <c r="AH22" s="69"/>
      <c r="AI22" s="66"/>
      <c r="AJ22" s="66"/>
      <c r="AK22" s="66"/>
      <c r="AL22" s="66"/>
      <c r="AM22" s="66"/>
      <c r="AN22" s="71"/>
      <c r="AO22" s="4"/>
    </row>
    <row r="23" spans="1:42" s="10" customFormat="1" ht="75" customHeight="1">
      <c r="A23" s="87"/>
      <c r="B23" s="88" t="s">
        <v>40</v>
      </c>
      <c r="C23" s="88">
        <v>7608323</v>
      </c>
      <c r="D23" s="89" t="s">
        <v>91</v>
      </c>
      <c r="E23" s="89" t="s">
        <v>41</v>
      </c>
      <c r="F23" s="79" t="s">
        <v>180</v>
      </c>
      <c r="G23" s="89" t="s">
        <v>42</v>
      </c>
      <c r="H23" s="80" t="s">
        <v>181</v>
      </c>
      <c r="I23" s="81">
        <v>840129</v>
      </c>
      <c r="J23" s="81">
        <v>364129</v>
      </c>
      <c r="K23" s="81">
        <v>40000</v>
      </c>
      <c r="L23" s="14" t="s">
        <v>43</v>
      </c>
      <c r="M23" s="81">
        <v>476000</v>
      </c>
      <c r="N23" s="81">
        <v>401184</v>
      </c>
      <c r="O23" s="81">
        <f>M23-N23</f>
        <v>74816</v>
      </c>
      <c r="P23" s="76">
        <f>Q23+R23</f>
        <v>128081</v>
      </c>
      <c r="Q23" s="76">
        <v>2081</v>
      </c>
      <c r="R23" s="76">
        <v>126000</v>
      </c>
      <c r="S23" s="22">
        <f>T23+U23</f>
        <v>38081</v>
      </c>
      <c r="T23" s="22">
        <v>2081</v>
      </c>
      <c r="U23" s="22">
        <v>36000</v>
      </c>
      <c r="V23" s="76">
        <f>W23+X23</f>
        <v>126000</v>
      </c>
      <c r="W23" s="76"/>
      <c r="X23" s="76">
        <v>126000</v>
      </c>
      <c r="Y23" s="76">
        <f>Z23+AC23</f>
        <v>294159</v>
      </c>
      <c r="Z23" s="76">
        <v>2081</v>
      </c>
      <c r="AA23" s="76"/>
      <c r="AB23" s="76"/>
      <c r="AC23" s="76">
        <v>292078</v>
      </c>
      <c r="AD23" s="76">
        <v>217555</v>
      </c>
      <c r="AE23" s="76">
        <v>2081</v>
      </c>
      <c r="AF23" s="76"/>
      <c r="AG23" s="76"/>
      <c r="AH23" s="76">
        <v>215474</v>
      </c>
      <c r="AI23" s="76">
        <v>76493</v>
      </c>
      <c r="AJ23" s="76"/>
      <c r="AK23" s="76"/>
      <c r="AL23" s="76"/>
      <c r="AM23" s="76">
        <f>AI23</f>
        <v>76493</v>
      </c>
      <c r="AN23" s="90"/>
      <c r="AO23" s="4"/>
      <c r="AP23" s="9"/>
    </row>
    <row r="24" spans="1:42" s="7" customFormat="1" ht="39" customHeight="1">
      <c r="A24" s="72" t="s">
        <v>39</v>
      </c>
      <c r="B24" s="205" t="s">
        <v>45</v>
      </c>
      <c r="C24" s="205"/>
      <c r="D24" s="73"/>
      <c r="E24" s="64"/>
      <c r="F24" s="64"/>
      <c r="G24" s="64"/>
      <c r="H24" s="64"/>
      <c r="I24" s="66">
        <f>I25</f>
        <v>153655</v>
      </c>
      <c r="J24" s="66">
        <f aca="true" t="shared" si="6" ref="J24:AM24">J25</f>
        <v>32054</v>
      </c>
      <c r="K24" s="66">
        <f t="shared" si="6"/>
        <v>0</v>
      </c>
      <c r="L24" s="67"/>
      <c r="M24" s="66">
        <f>M25</f>
        <v>121151</v>
      </c>
      <c r="N24" s="66">
        <f t="shared" si="6"/>
        <v>84806</v>
      </c>
      <c r="O24" s="66">
        <f t="shared" si="6"/>
        <v>36345</v>
      </c>
      <c r="P24" s="66">
        <f t="shared" si="6"/>
        <v>31500</v>
      </c>
      <c r="Q24" s="66">
        <f t="shared" si="6"/>
        <v>0</v>
      </c>
      <c r="R24" s="66">
        <f t="shared" si="6"/>
        <v>31500</v>
      </c>
      <c r="S24" s="66">
        <f t="shared" si="6"/>
        <v>9333</v>
      </c>
      <c r="T24" s="66">
        <f t="shared" si="6"/>
        <v>0</v>
      </c>
      <c r="U24" s="66">
        <f t="shared" si="6"/>
        <v>9333</v>
      </c>
      <c r="V24" s="66">
        <f t="shared" si="6"/>
        <v>31500</v>
      </c>
      <c r="W24" s="66">
        <f t="shared" si="6"/>
        <v>0</v>
      </c>
      <c r="X24" s="66">
        <f t="shared" si="6"/>
        <v>31500</v>
      </c>
      <c r="Y24" s="66">
        <f t="shared" si="6"/>
        <v>84806</v>
      </c>
      <c r="Z24" s="66">
        <f t="shared" si="6"/>
        <v>0</v>
      </c>
      <c r="AA24" s="66">
        <f t="shared" si="6"/>
        <v>0</v>
      </c>
      <c r="AB24" s="66"/>
      <c r="AC24" s="66">
        <f t="shared" si="6"/>
        <v>84806</v>
      </c>
      <c r="AD24" s="69">
        <v>51500</v>
      </c>
      <c r="AE24" s="69">
        <v>0</v>
      </c>
      <c r="AF24" s="69">
        <v>0</v>
      </c>
      <c r="AG24" s="69">
        <v>0</v>
      </c>
      <c r="AH24" s="69">
        <v>51500</v>
      </c>
      <c r="AI24" s="66">
        <f t="shared" si="6"/>
        <v>33000</v>
      </c>
      <c r="AJ24" s="66">
        <f t="shared" si="6"/>
        <v>0</v>
      </c>
      <c r="AK24" s="66">
        <f t="shared" si="6"/>
        <v>0</v>
      </c>
      <c r="AL24" s="66"/>
      <c r="AM24" s="66">
        <f t="shared" si="6"/>
        <v>33000</v>
      </c>
      <c r="AN24" s="66"/>
      <c r="AO24" s="4"/>
      <c r="AP24" s="1"/>
    </row>
    <row r="25" spans="1:42" s="7" customFormat="1" ht="39" customHeight="1">
      <c r="A25" s="72"/>
      <c r="B25" s="206" t="str">
        <f>B21</f>
        <v>Dự án dự kiến  hoàn thành sau năm 2023</v>
      </c>
      <c r="C25" s="206"/>
      <c r="D25" s="64"/>
      <c r="E25" s="64"/>
      <c r="F25" s="64"/>
      <c r="G25" s="64"/>
      <c r="H25" s="64"/>
      <c r="I25" s="66">
        <f>I27</f>
        <v>153655</v>
      </c>
      <c r="J25" s="66">
        <f>J27</f>
        <v>32054</v>
      </c>
      <c r="K25" s="66">
        <f>K27</f>
        <v>0</v>
      </c>
      <c r="L25" s="67"/>
      <c r="M25" s="66">
        <f aca="true" t="shared" si="7" ref="M25:AM25">M27</f>
        <v>121151</v>
      </c>
      <c r="N25" s="66">
        <f t="shared" si="7"/>
        <v>84806</v>
      </c>
      <c r="O25" s="66">
        <f t="shared" si="7"/>
        <v>36345</v>
      </c>
      <c r="P25" s="66">
        <f t="shared" si="7"/>
        <v>31500</v>
      </c>
      <c r="Q25" s="66">
        <f t="shared" si="7"/>
        <v>0</v>
      </c>
      <c r="R25" s="66">
        <f t="shared" si="7"/>
        <v>31500</v>
      </c>
      <c r="S25" s="66">
        <f>S27</f>
        <v>9333</v>
      </c>
      <c r="T25" s="66">
        <f>T27</f>
        <v>0</v>
      </c>
      <c r="U25" s="66">
        <f>U27</f>
        <v>9333</v>
      </c>
      <c r="V25" s="66">
        <f t="shared" si="7"/>
        <v>31500</v>
      </c>
      <c r="W25" s="66">
        <f t="shared" si="7"/>
        <v>0</v>
      </c>
      <c r="X25" s="66">
        <f t="shared" si="7"/>
        <v>31500</v>
      </c>
      <c r="Y25" s="66">
        <f t="shared" si="7"/>
        <v>84806</v>
      </c>
      <c r="Z25" s="66">
        <f t="shared" si="7"/>
        <v>0</v>
      </c>
      <c r="AA25" s="66">
        <f t="shared" si="7"/>
        <v>0</v>
      </c>
      <c r="AB25" s="66"/>
      <c r="AC25" s="66">
        <f t="shared" si="7"/>
        <v>84806</v>
      </c>
      <c r="AD25" s="69">
        <v>51500</v>
      </c>
      <c r="AE25" s="69">
        <v>0</v>
      </c>
      <c r="AF25" s="69">
        <v>0</v>
      </c>
      <c r="AG25" s="69">
        <v>0</v>
      </c>
      <c r="AH25" s="69">
        <v>51500</v>
      </c>
      <c r="AI25" s="66">
        <f t="shared" si="7"/>
        <v>33000</v>
      </c>
      <c r="AJ25" s="66">
        <f t="shared" si="7"/>
        <v>0</v>
      </c>
      <c r="AK25" s="66">
        <f t="shared" si="7"/>
        <v>0</v>
      </c>
      <c r="AL25" s="66"/>
      <c r="AM25" s="66">
        <f t="shared" si="7"/>
        <v>33000</v>
      </c>
      <c r="AN25" s="66"/>
      <c r="AO25" s="4"/>
      <c r="AP25" s="1"/>
    </row>
    <row r="26" spans="1:42" s="7" customFormat="1" ht="33" customHeight="1">
      <c r="A26" s="63"/>
      <c r="B26" s="206" t="s">
        <v>8</v>
      </c>
      <c r="C26" s="206"/>
      <c r="D26" s="64"/>
      <c r="E26" s="64"/>
      <c r="F26" s="64"/>
      <c r="G26" s="64"/>
      <c r="H26" s="64"/>
      <c r="I26" s="66"/>
      <c r="J26" s="66"/>
      <c r="K26" s="66"/>
      <c r="L26" s="67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9"/>
      <c r="AE26" s="69"/>
      <c r="AF26" s="69"/>
      <c r="AG26" s="69"/>
      <c r="AH26" s="69"/>
      <c r="AI26" s="66"/>
      <c r="AJ26" s="66"/>
      <c r="AK26" s="66"/>
      <c r="AL26" s="66"/>
      <c r="AM26" s="66"/>
      <c r="AN26" s="77"/>
      <c r="AO26" s="4"/>
      <c r="AP26" s="1"/>
    </row>
    <row r="27" spans="1:42" s="7" customFormat="1" ht="62.25">
      <c r="A27" s="63"/>
      <c r="B27" s="78" t="s">
        <v>46</v>
      </c>
      <c r="C27" s="78">
        <v>7847201</v>
      </c>
      <c r="D27" s="74" t="s">
        <v>91</v>
      </c>
      <c r="E27" s="74" t="s">
        <v>29</v>
      </c>
      <c r="F27" s="91" t="s">
        <v>182</v>
      </c>
      <c r="G27" s="74" t="s">
        <v>47</v>
      </c>
      <c r="H27" s="80" t="s">
        <v>48</v>
      </c>
      <c r="I27" s="81">
        <v>153655</v>
      </c>
      <c r="J27" s="81">
        <v>32054</v>
      </c>
      <c r="K27" s="66"/>
      <c r="L27" s="13" t="s">
        <v>49</v>
      </c>
      <c r="M27" s="81">
        <v>121151</v>
      </c>
      <c r="N27" s="81">
        <v>84806</v>
      </c>
      <c r="O27" s="81">
        <f>M27-N27</f>
        <v>36345</v>
      </c>
      <c r="P27" s="22">
        <f>Q27+R27</f>
        <v>31500</v>
      </c>
      <c r="Q27" s="66"/>
      <c r="R27" s="22">
        <v>31500</v>
      </c>
      <c r="S27" s="22">
        <f>T27+U27</f>
        <v>9333</v>
      </c>
      <c r="T27" s="22"/>
      <c r="U27" s="22">
        <v>9333</v>
      </c>
      <c r="V27" s="22">
        <f>W27+X27</f>
        <v>31500</v>
      </c>
      <c r="W27" s="22"/>
      <c r="X27" s="22">
        <v>31500</v>
      </c>
      <c r="Y27" s="22">
        <f>Z27+AC27</f>
        <v>84806</v>
      </c>
      <c r="Z27" s="66"/>
      <c r="AA27" s="66"/>
      <c r="AB27" s="66"/>
      <c r="AC27" s="22">
        <v>84806</v>
      </c>
      <c r="AD27" s="76">
        <v>51500</v>
      </c>
      <c r="AE27" s="69"/>
      <c r="AF27" s="69"/>
      <c r="AG27" s="69"/>
      <c r="AH27" s="76">
        <v>51500</v>
      </c>
      <c r="AI27" s="22">
        <f>AJ27+AM27</f>
        <v>33000</v>
      </c>
      <c r="AJ27" s="66"/>
      <c r="AK27" s="66"/>
      <c r="AL27" s="66"/>
      <c r="AM27" s="15">
        <v>33000</v>
      </c>
      <c r="AN27" s="77"/>
      <c r="AO27" s="53"/>
      <c r="AP27" s="1"/>
    </row>
    <row r="28" spans="1:40" ht="18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8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ht="18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ht="18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8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8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8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8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8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ht="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ht="18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ht="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8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ht="18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8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1:40" ht="18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8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ht="18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8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  <row r="51" spans="1:40" ht="18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8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1:40" ht="18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8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ht="18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ht="18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ht="18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ht="18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ht="18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ht="18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ht="18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18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1:40" ht="18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1:40" ht="18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ht="18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ht="18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0" ht="18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</row>
    <row r="68" spans="1:40" ht="18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0" ht="18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</row>
    <row r="70" spans="1:40" ht="18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1:40" ht="18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1:40" ht="18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</row>
    <row r="73" spans="1:40" ht="18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</row>
    <row r="74" spans="1:40" ht="18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ht="18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18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1:40" ht="18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1:40" ht="18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1:40" ht="18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1:40" ht="18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1:40" ht="18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</row>
    <row r="82" spans="1:40" ht="18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1:40" ht="18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0" ht="18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1:40" ht="18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1:40" ht="18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</row>
    <row r="87" spans="1:40" ht="18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</row>
    <row r="88" spans="1:40" ht="18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</row>
    <row r="89" spans="1:40" ht="18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</row>
    <row r="90" spans="1:40" ht="18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1:40" ht="18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</row>
    <row r="92" spans="1:40" ht="18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</row>
    <row r="93" spans="1:40" ht="18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</row>
    <row r="94" spans="1:40" ht="18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</row>
    <row r="95" spans="1:40" ht="18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</row>
    <row r="96" spans="1:40" ht="18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1:40" ht="18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</row>
    <row r="98" spans="1:40" ht="1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</row>
    <row r="99" spans="1:40" ht="18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</row>
    <row r="100" spans="1:40" ht="18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</row>
    <row r="101" spans="1:40" ht="18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</row>
    <row r="102" spans="1:40" ht="18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</row>
    <row r="103" spans="1:40" ht="18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</row>
    <row r="104" spans="1:40" ht="18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</row>
    <row r="105" spans="1:40" ht="18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</row>
    <row r="106" spans="1:40" ht="18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</row>
    <row r="107" spans="1:40" ht="18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</row>
    <row r="108" spans="1:40" ht="18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</row>
    <row r="109" spans="1:40" ht="18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</row>
    <row r="110" spans="1:40" ht="18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</row>
    <row r="111" spans="1:40" ht="18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</row>
    <row r="112" spans="1:40" ht="18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</row>
    <row r="113" spans="1:40" ht="18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</row>
    <row r="114" spans="1:40" ht="18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</row>
    <row r="115" spans="1:40" ht="18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</row>
    <row r="116" spans="1:40" ht="18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</row>
    <row r="117" spans="1:40" ht="18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</row>
    <row r="118" spans="1:40" ht="18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</row>
    <row r="119" spans="1:40" ht="18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</row>
    <row r="120" spans="1:40" ht="18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</row>
    <row r="121" spans="1:40" ht="18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</row>
    <row r="122" spans="1:40" ht="18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1:40" ht="18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  <row r="124" spans="1:40" ht="18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</row>
    <row r="125" spans="1:40" ht="18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</row>
    <row r="126" spans="1:40" ht="18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</row>
    <row r="127" spans="1:40" ht="18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</row>
    <row r="128" spans="1:40" ht="18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</row>
    <row r="129" spans="1:40" ht="18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</row>
    <row r="130" spans="1:40" ht="18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</row>
    <row r="131" spans="1:40" ht="18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</row>
    <row r="132" spans="1:40" ht="18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</row>
    <row r="133" spans="1:40" ht="18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</row>
    <row r="134" spans="1:40" ht="18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</row>
    <row r="135" spans="1:40" ht="18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</row>
    <row r="136" spans="1:40" ht="18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</row>
    <row r="137" spans="1:40" ht="18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</row>
    <row r="138" spans="1:40" ht="1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1:40" ht="1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</row>
    <row r="140" spans="1:40" ht="1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</row>
    <row r="141" spans="1:40" ht="1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</row>
    <row r="142" spans="1:40" ht="1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</row>
    <row r="143" spans="1:40" ht="1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</row>
    <row r="144" spans="1:40" ht="1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</row>
    <row r="145" spans="1:40" ht="1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</row>
    <row r="146" spans="1:40" ht="1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</row>
    <row r="147" spans="1:40" ht="1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</row>
    <row r="148" spans="1:40" ht="1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</row>
    <row r="149" spans="1:40" ht="1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</row>
    <row r="150" spans="1:40" ht="1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</row>
    <row r="151" spans="1:40" ht="1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</row>
    <row r="152" spans="1:40" ht="1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</row>
    <row r="153" spans="1:40" ht="1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</row>
    <row r="154" spans="1:40" ht="1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</row>
    <row r="155" spans="1:40" ht="1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</row>
    <row r="156" spans="1:40" ht="1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</row>
    <row r="157" spans="1:40" ht="1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</row>
    <row r="158" spans="1:40" ht="1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</row>
    <row r="159" spans="1:40" ht="1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  <row r="160" spans="1:40" ht="1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</row>
    <row r="161" spans="1:40" ht="1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</row>
    <row r="162" spans="1:40" ht="1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</row>
    <row r="163" spans="1:40" ht="1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</row>
    <row r="164" spans="1:40" ht="1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</row>
    <row r="165" spans="1:40" ht="1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</row>
    <row r="166" spans="1:40" ht="1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</row>
    <row r="167" spans="1:40" ht="1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</row>
    <row r="168" spans="1:40" ht="1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</row>
    <row r="169" spans="1:40" ht="1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</row>
    <row r="170" spans="1:40" ht="1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</row>
    <row r="171" spans="1:40" ht="1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</row>
    <row r="172" spans="1:40" ht="1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</row>
    <row r="173" spans="1:40" ht="1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</row>
    <row r="174" spans="1:40" ht="1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</row>
    <row r="175" spans="1:40" ht="1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</row>
    <row r="176" spans="1:40" ht="1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</row>
    <row r="177" spans="1:40" ht="1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</row>
    <row r="178" spans="1:40" ht="1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</row>
    <row r="179" spans="1:40" ht="1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</row>
    <row r="180" spans="1:40" ht="1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</row>
    <row r="181" spans="1:40" ht="1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</row>
    <row r="182" spans="1:40" ht="1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</row>
    <row r="183" spans="1:40" ht="1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</row>
    <row r="184" spans="1:40" ht="1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</row>
    <row r="185" spans="1:40" ht="1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</row>
    <row r="186" spans="1:40" ht="1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</row>
    <row r="187" spans="1:40" ht="1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</row>
    <row r="188" spans="1:40" ht="1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</row>
    <row r="189" spans="1:40" ht="1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</row>
    <row r="190" spans="1:40" ht="1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</row>
    <row r="191" spans="1:40" ht="1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</row>
    <row r="192" spans="1:40" ht="1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</row>
    <row r="193" spans="1:40" ht="1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</row>
    <row r="194" spans="1:40" ht="1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</row>
    <row r="195" spans="1:40" ht="1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</row>
    <row r="196" spans="1:40" ht="1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</row>
    <row r="197" spans="1:40" ht="1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</row>
    <row r="198" spans="1:40" ht="1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</row>
    <row r="199" spans="1:40" ht="1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</row>
    <row r="200" spans="1:40" ht="1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</row>
    <row r="201" spans="1:40" ht="1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</row>
    <row r="202" spans="1:40" ht="1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</row>
    <row r="203" spans="1:40" ht="1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</row>
    <row r="204" spans="1:40" ht="1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</row>
    <row r="205" spans="1:40" ht="1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</row>
    <row r="206" spans="1:40" ht="1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</row>
    <row r="207" spans="1:40" ht="1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</row>
    <row r="208" spans="1:40" ht="1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</row>
    <row r="209" spans="1:40" ht="1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</row>
    <row r="210" spans="1:40" ht="1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</row>
    <row r="211" spans="1:40" ht="1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</row>
    <row r="212" spans="1:40" ht="1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</row>
    <row r="213" spans="1:40" ht="1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</row>
    <row r="214" spans="1:40" ht="1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</row>
    <row r="215" spans="1:40" ht="1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</row>
    <row r="216" spans="1:40" ht="1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</row>
    <row r="217" spans="1:40" ht="1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</row>
    <row r="218" spans="1:40" ht="1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</row>
    <row r="219" spans="1:40" ht="1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</row>
    <row r="220" spans="1:40" ht="1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</row>
    <row r="221" spans="1:40" ht="1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</row>
    <row r="222" spans="1:40" ht="1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</row>
    <row r="223" spans="1:40" ht="1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</row>
    <row r="224" spans="1:40" ht="1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</row>
    <row r="225" spans="1:40" ht="1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</row>
    <row r="226" spans="1:40" ht="1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</row>
    <row r="227" spans="1:40" ht="1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</row>
    <row r="228" spans="1:40" ht="1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</row>
    <row r="229" spans="1:40" ht="1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</row>
    <row r="230" spans="1:40" ht="1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</row>
    <row r="231" spans="1:40" ht="1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</row>
    <row r="232" spans="1:40" ht="1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</row>
    <row r="233" spans="1:40" ht="1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</row>
    <row r="234" spans="1:40" ht="1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</row>
    <row r="235" spans="1:40" ht="1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</row>
    <row r="236" spans="1:40" ht="1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</row>
    <row r="237" spans="1:40" ht="1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</row>
    <row r="238" spans="1:40" ht="1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</row>
    <row r="239" spans="1:40" ht="1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</row>
    <row r="240" spans="1:40" ht="1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</row>
    <row r="241" spans="1:40" ht="1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</row>
    <row r="242" spans="1:40" ht="1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</row>
    <row r="243" spans="1:40" ht="1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</row>
    <row r="244" spans="1:40" ht="1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</row>
    <row r="245" spans="1:40" ht="1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</row>
    <row r="246" spans="1:40" ht="1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</row>
    <row r="247" spans="1:40" ht="1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</row>
    <row r="248" spans="1:40" ht="1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</row>
    <row r="249" spans="1:40" ht="1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</row>
    <row r="250" spans="1:40" ht="1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</row>
    <row r="251" spans="1:40" ht="1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</row>
    <row r="252" spans="1:40" ht="1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</row>
    <row r="253" spans="1:40" ht="1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</row>
    <row r="254" spans="1:40" ht="1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</row>
    <row r="255" spans="1:40" ht="1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</row>
    <row r="256" spans="1:40" ht="1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</row>
    <row r="257" spans="1:40" ht="1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</row>
    <row r="258" spans="1:40" ht="1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</row>
    <row r="259" spans="1:40" ht="1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</row>
    <row r="260" spans="1:40" ht="1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</row>
    <row r="261" spans="1:40" ht="1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</row>
    <row r="262" spans="1:40" ht="1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</row>
    <row r="263" spans="1:40" ht="1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</row>
    <row r="264" spans="1:40" ht="1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</row>
    <row r="265" spans="1:40" ht="1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</row>
    <row r="266" spans="1:40" ht="1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</row>
    <row r="267" spans="1:40" ht="1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</row>
    <row r="268" spans="1:40" ht="1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</row>
    <row r="269" spans="1:40" ht="1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</row>
    <row r="270" spans="1:40" ht="1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</row>
    <row r="271" spans="1:40" ht="1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</row>
    <row r="272" spans="1:40" ht="1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</row>
    <row r="273" spans="1:40" ht="1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</row>
    <row r="274" spans="1:40" ht="1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</row>
    <row r="275" spans="1:40" ht="1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</row>
    <row r="276" spans="1:40" ht="1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</row>
    <row r="277" spans="1:40" ht="1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</row>
    <row r="278" spans="1:40" ht="1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</row>
    <row r="279" spans="1:40" ht="1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</row>
    <row r="280" spans="1:40" ht="1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</row>
    <row r="281" spans="1:40" ht="1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</row>
    <row r="282" spans="1:40" ht="1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</row>
    <row r="283" spans="1:40" ht="1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</row>
    <row r="284" spans="1:40" ht="1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</row>
    <row r="285" spans="1:40" ht="1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</row>
    <row r="286" spans="1:40" ht="1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</row>
    <row r="287" spans="1:40" ht="1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</row>
    <row r="288" spans="1:40" ht="1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</row>
    <row r="289" spans="1:40" ht="1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</row>
    <row r="290" spans="1:40" ht="1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</row>
    <row r="291" spans="1:40" ht="1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</row>
    <row r="292" spans="1:40" ht="1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</row>
    <row r="293" spans="1:40" ht="1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</row>
    <row r="294" spans="1:40" ht="1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</row>
    <row r="295" spans="1:40" ht="1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</row>
    <row r="296" spans="1:40" ht="1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</row>
    <row r="297" spans="1:40" ht="1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</row>
    <row r="298" spans="1:40" ht="1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</row>
    <row r="299" spans="1:40" ht="1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</row>
    <row r="300" spans="1:40" ht="1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</row>
    <row r="301" spans="1:40" ht="1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</row>
    <row r="302" spans="1:40" ht="1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</row>
    <row r="303" spans="1:40" ht="1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</row>
    <row r="304" spans="1:40" ht="1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</row>
  </sheetData>
  <sheetProtection/>
  <mergeCells count="75">
    <mergeCell ref="A1:AN1"/>
    <mergeCell ref="A2:AN2"/>
    <mergeCell ref="A3:AN3"/>
    <mergeCell ref="A4:A11"/>
    <mergeCell ref="B4:B11"/>
    <mergeCell ref="C4:C11"/>
    <mergeCell ref="D4:D11"/>
    <mergeCell ref="E4:E11"/>
    <mergeCell ref="F4:F11"/>
    <mergeCell ref="Y4:AH4"/>
    <mergeCell ref="AI4:AM5"/>
    <mergeCell ref="AN4:AN11"/>
    <mergeCell ref="H5:H11"/>
    <mergeCell ref="I5:O5"/>
    <mergeCell ref="P5:R5"/>
    <mergeCell ref="S5:U5"/>
    <mergeCell ref="S6:S11"/>
    <mergeCell ref="T6:U6"/>
    <mergeCell ref="V6:V11"/>
    <mergeCell ref="Z7:AB7"/>
    <mergeCell ref="G4:G11"/>
    <mergeCell ref="H4:O4"/>
    <mergeCell ref="P4:X4"/>
    <mergeCell ref="AI6:AI11"/>
    <mergeCell ref="AC7:AC11"/>
    <mergeCell ref="AE7:AG11"/>
    <mergeCell ref="AH7:AH11"/>
    <mergeCell ref="V5:X5"/>
    <mergeCell ref="Y5:AC5"/>
    <mergeCell ref="AD5:AH5"/>
    <mergeCell ref="W6:X6"/>
    <mergeCell ref="Y6:Y11"/>
    <mergeCell ref="Z6:AC6"/>
    <mergeCell ref="AD6:AD11"/>
    <mergeCell ref="AE6:AH6"/>
    <mergeCell ref="AL9:AL11"/>
    <mergeCell ref="AJ6:AM6"/>
    <mergeCell ref="W7:W11"/>
    <mergeCell ref="X7:X11"/>
    <mergeCell ref="AB9:AB11"/>
    <mergeCell ref="J7:K8"/>
    <mergeCell ref="L7:O8"/>
    <mergeCell ref="Q7:Q11"/>
    <mergeCell ref="R7:R11"/>
    <mergeCell ref="T7:T11"/>
    <mergeCell ref="U7:U11"/>
    <mergeCell ref="M10:M11"/>
    <mergeCell ref="N10:O10"/>
    <mergeCell ref="AJ7:AL7"/>
    <mergeCell ref="AM7:AM11"/>
    <mergeCell ref="Z8:Z11"/>
    <mergeCell ref="AA8:AB8"/>
    <mergeCell ref="AJ8:AJ11"/>
    <mergeCell ref="AK8:AL8"/>
    <mergeCell ref="AK9:AK11"/>
    <mergeCell ref="B20:C20"/>
    <mergeCell ref="J9:J11"/>
    <mergeCell ref="K9:K11"/>
    <mergeCell ref="L9:L11"/>
    <mergeCell ref="M9:O9"/>
    <mergeCell ref="AA9:AA11"/>
    <mergeCell ref="I6:I11"/>
    <mergeCell ref="J6:O6"/>
    <mergeCell ref="P6:P11"/>
    <mergeCell ref="Q6:R6"/>
    <mergeCell ref="B21:C21"/>
    <mergeCell ref="B22:C22"/>
    <mergeCell ref="B24:C24"/>
    <mergeCell ref="B25:C25"/>
    <mergeCell ref="B26:C26"/>
    <mergeCell ref="B13:C13"/>
    <mergeCell ref="B14:C14"/>
    <mergeCell ref="B15:C15"/>
    <mergeCell ref="B16:C16"/>
    <mergeCell ref="B17:C17"/>
  </mergeCells>
  <printOptions/>
  <pageMargins left="0.7086614173228347" right="0.3937007874015748" top="0.5511811023622047" bottom="0.5118110236220472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12"/>
  <sheetViews>
    <sheetView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8.8515625" style="112" customWidth="1"/>
    <col min="2" max="2" width="45.8515625" style="112" customWidth="1"/>
    <col min="3" max="5" width="26.00390625" style="112" customWidth="1"/>
    <col min="6" max="16384" width="8.8515625" style="112" customWidth="1"/>
  </cols>
  <sheetData>
    <row r="1" spans="1:31" ht="18">
      <c r="A1" s="201" t="s">
        <v>127</v>
      </c>
      <c r="B1" s="201"/>
      <c r="C1" s="201"/>
      <c r="D1" s="201"/>
      <c r="E1" s="201"/>
      <c r="F1" s="163"/>
      <c r="G1" s="16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247" ht="21" customHeight="1">
      <c r="A2" s="202" t="s">
        <v>247</v>
      </c>
      <c r="B2" s="202"/>
      <c r="C2" s="202"/>
      <c r="D2" s="202"/>
      <c r="E2" s="202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247" ht="21" customHeight="1">
      <c r="A3" s="216" t="str">
        <f>'biểu 2'!A3:Q3</f>
        <v>(Kèm theo Nghị quyết số:          /NQ-HĐND ngày     tháng     năm 2023 của Hội đồng nhân dân tỉnh Bắc Kạn)</v>
      </c>
      <c r="B3" s="216"/>
      <c r="C3" s="216"/>
      <c r="D3" s="216"/>
      <c r="E3" s="21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</row>
    <row r="4" spans="1:247" ht="18" customHeight="1">
      <c r="A4" s="175"/>
      <c r="B4" s="175"/>
      <c r="C4" s="175"/>
      <c r="D4" s="175"/>
      <c r="E4" s="17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</row>
    <row r="5" spans="1:6" ht="18">
      <c r="A5" s="203" t="s">
        <v>0</v>
      </c>
      <c r="B5" s="203"/>
      <c r="C5" s="203"/>
      <c r="D5" s="203"/>
      <c r="E5" s="203"/>
      <c r="F5" s="164"/>
    </row>
    <row r="6" spans="1:247" ht="83.25" customHeight="1">
      <c r="A6" s="31" t="s">
        <v>9</v>
      </c>
      <c r="B6" s="31" t="s">
        <v>128</v>
      </c>
      <c r="C6" s="165" t="s">
        <v>248</v>
      </c>
      <c r="D6" s="165" t="s">
        <v>251</v>
      </c>
      <c r="E6" s="31" t="s">
        <v>249</v>
      </c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</row>
    <row r="7" spans="1:247" ht="36.75" customHeight="1">
      <c r="A7" s="31"/>
      <c r="B7" s="33" t="s">
        <v>138</v>
      </c>
      <c r="C7" s="32">
        <f>SUM(C8:C12)</f>
        <v>768905</v>
      </c>
      <c r="D7" s="32">
        <f>SUM(D8:D12)</f>
        <v>30000</v>
      </c>
      <c r="E7" s="32">
        <f>SUM(E8:E12)</f>
        <v>738905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</row>
    <row r="8" spans="1:5" ht="44.25" customHeight="1">
      <c r="A8" s="30">
        <v>1</v>
      </c>
      <c r="B8" s="12" t="s">
        <v>139</v>
      </c>
      <c r="C8" s="35">
        <v>491905</v>
      </c>
      <c r="D8" s="35">
        <v>30000</v>
      </c>
      <c r="E8" s="12">
        <f>C8-D8</f>
        <v>461905</v>
      </c>
    </row>
    <row r="9" spans="1:5" ht="24" customHeight="1">
      <c r="A9" s="30">
        <v>2</v>
      </c>
      <c r="B9" s="36" t="s">
        <v>140</v>
      </c>
      <c r="C9" s="35">
        <v>239200</v>
      </c>
      <c r="D9" s="35"/>
      <c r="E9" s="12">
        <f>C9-D9</f>
        <v>239200</v>
      </c>
    </row>
    <row r="10" spans="1:5" ht="24" customHeight="1">
      <c r="A10" s="30">
        <v>3</v>
      </c>
      <c r="B10" s="36" t="s">
        <v>141</v>
      </c>
      <c r="C10" s="35">
        <v>25000</v>
      </c>
      <c r="D10" s="35"/>
      <c r="E10" s="12">
        <f>C10-D10</f>
        <v>25000</v>
      </c>
    </row>
    <row r="11" spans="1:5" ht="24" customHeight="1">
      <c r="A11" s="30">
        <v>4</v>
      </c>
      <c r="B11" s="36" t="s">
        <v>102</v>
      </c>
      <c r="C11" s="37">
        <v>10800</v>
      </c>
      <c r="D11" s="37"/>
      <c r="E11" s="12">
        <f>C11-D11</f>
        <v>10800</v>
      </c>
    </row>
    <row r="12" spans="1:247" ht="48" customHeight="1">
      <c r="A12" s="30">
        <v>5</v>
      </c>
      <c r="B12" s="36" t="s">
        <v>250</v>
      </c>
      <c r="C12" s="37">
        <v>2000</v>
      </c>
      <c r="D12" s="37"/>
      <c r="E12" s="12">
        <f>C12-D12</f>
        <v>2000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</row>
  </sheetData>
  <sheetProtection/>
  <mergeCells count="4">
    <mergeCell ref="A1:E1"/>
    <mergeCell ref="A2:E2"/>
    <mergeCell ref="A3:E3"/>
    <mergeCell ref="A5:E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="60" zoomScaleNormal="70" zoomScalePageLayoutView="0" workbookViewId="0" topLeftCell="A10">
      <selection activeCell="B16" sqref="B16"/>
    </sheetView>
  </sheetViews>
  <sheetFormatPr defaultColWidth="9.140625" defaultRowHeight="15"/>
  <cols>
    <col min="1" max="1" width="8.140625" style="95" customWidth="1"/>
    <col min="2" max="2" width="53.00390625" style="96" customWidth="1"/>
    <col min="3" max="4" width="9.7109375" style="99" customWidth="1"/>
    <col min="5" max="5" width="22.7109375" style="100" customWidth="1"/>
    <col min="6" max="6" width="16.57421875" style="101" customWidth="1"/>
    <col min="7" max="7" width="12.7109375" style="101" customWidth="1"/>
    <col min="8" max="8" width="14.28125" style="101" customWidth="1"/>
    <col min="9" max="9" width="12.140625" style="101" customWidth="1"/>
    <col min="10" max="11" width="11.8515625" style="101" customWidth="1"/>
    <col min="12" max="14" width="13.00390625" style="101" customWidth="1"/>
    <col min="15" max="15" width="15.7109375" style="101" customWidth="1"/>
    <col min="16" max="16" width="17.00390625" style="97" customWidth="1"/>
    <col min="17" max="17" width="15.57421875" style="95" customWidth="1"/>
    <col min="18" max="18" width="13.140625" style="98" bestFit="1" customWidth="1"/>
    <col min="19" max="19" width="10.00390625" style="98" bestFit="1" customWidth="1"/>
    <col min="20" max="16384" width="8.8515625" style="98" customWidth="1"/>
  </cols>
  <sheetData>
    <row r="1" spans="1:17" ht="15.75">
      <c r="A1" s="217" t="s">
        <v>252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29.25" customHeight="1">
      <c r="A2" s="228" t="s">
        <v>225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ht="22.5" customHeight="1">
      <c r="A3" s="229" t="s">
        <v>274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ht="19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ht="15.75">
      <c r="B5" s="120"/>
      <c r="H5" s="121"/>
      <c r="I5" s="121"/>
      <c r="J5" s="121"/>
      <c r="K5" s="121"/>
      <c r="L5" s="121"/>
      <c r="M5" s="121"/>
      <c r="N5" s="121"/>
      <c r="O5" s="121"/>
      <c r="P5" s="230" t="s">
        <v>0</v>
      </c>
      <c r="Q5" s="230"/>
    </row>
    <row r="6" spans="1:17" s="122" customFormat="1" ht="36" customHeight="1">
      <c r="A6" s="218" t="s">
        <v>10</v>
      </c>
      <c r="B6" s="218" t="s">
        <v>6</v>
      </c>
      <c r="C6" s="235" t="s">
        <v>67</v>
      </c>
      <c r="D6" s="236"/>
      <c r="E6" s="239" t="s">
        <v>11</v>
      </c>
      <c r="F6" s="240"/>
      <c r="G6" s="241"/>
      <c r="H6" s="234" t="s">
        <v>227</v>
      </c>
      <c r="I6" s="234"/>
      <c r="J6" s="231" t="s">
        <v>229</v>
      </c>
      <c r="K6" s="232"/>
      <c r="L6" s="232"/>
      <c r="M6" s="233"/>
      <c r="N6" s="226" t="s">
        <v>226</v>
      </c>
      <c r="O6" s="227"/>
      <c r="P6" s="218" t="s">
        <v>100</v>
      </c>
      <c r="Q6" s="218" t="s">
        <v>12</v>
      </c>
    </row>
    <row r="7" spans="1:17" s="122" customFormat="1" ht="18" customHeight="1">
      <c r="A7" s="219"/>
      <c r="B7" s="219"/>
      <c r="C7" s="237"/>
      <c r="D7" s="238"/>
      <c r="E7" s="242"/>
      <c r="F7" s="243"/>
      <c r="G7" s="244"/>
      <c r="H7" s="221" t="s">
        <v>222</v>
      </c>
      <c r="I7" s="221" t="s">
        <v>228</v>
      </c>
      <c r="J7" s="234" t="s">
        <v>222</v>
      </c>
      <c r="K7" s="234"/>
      <c r="L7" s="234" t="s">
        <v>224</v>
      </c>
      <c r="M7" s="234"/>
      <c r="N7" s="221" t="s">
        <v>223</v>
      </c>
      <c r="O7" s="221" t="s">
        <v>198</v>
      </c>
      <c r="P7" s="219"/>
      <c r="Q7" s="219"/>
    </row>
    <row r="8" spans="1:17" s="122" customFormat="1" ht="36" customHeight="1">
      <c r="A8" s="219"/>
      <c r="B8" s="219"/>
      <c r="C8" s="224" t="s">
        <v>65</v>
      </c>
      <c r="D8" s="224" t="s">
        <v>66</v>
      </c>
      <c r="E8" s="218" t="s">
        <v>50</v>
      </c>
      <c r="F8" s="226" t="s">
        <v>105</v>
      </c>
      <c r="G8" s="227"/>
      <c r="H8" s="222"/>
      <c r="I8" s="222"/>
      <c r="J8" s="234"/>
      <c r="K8" s="234"/>
      <c r="L8" s="234"/>
      <c r="M8" s="234"/>
      <c r="N8" s="222"/>
      <c r="O8" s="222"/>
      <c r="P8" s="219"/>
      <c r="Q8" s="219"/>
    </row>
    <row r="9" spans="1:17" s="122" customFormat="1" ht="69" customHeight="1">
      <c r="A9" s="220"/>
      <c r="B9" s="220"/>
      <c r="C9" s="225"/>
      <c r="D9" s="225"/>
      <c r="E9" s="220"/>
      <c r="F9" s="107" t="s">
        <v>1</v>
      </c>
      <c r="G9" s="107" t="s">
        <v>125</v>
      </c>
      <c r="H9" s="223"/>
      <c r="I9" s="223"/>
      <c r="J9" s="125" t="s">
        <v>220</v>
      </c>
      <c r="K9" s="125" t="s">
        <v>221</v>
      </c>
      <c r="L9" s="125" t="s">
        <v>220</v>
      </c>
      <c r="M9" s="125" t="s">
        <v>221</v>
      </c>
      <c r="N9" s="223"/>
      <c r="O9" s="223"/>
      <c r="P9" s="220"/>
      <c r="Q9" s="220"/>
    </row>
    <row r="10" spans="1:17" s="122" customFormat="1" ht="29.25" customHeight="1">
      <c r="A10" s="105"/>
      <c r="B10" s="123" t="s">
        <v>68</v>
      </c>
      <c r="C10" s="109"/>
      <c r="D10" s="109"/>
      <c r="E10" s="105"/>
      <c r="F10" s="106">
        <f aca="true" t="shared" si="0" ref="F10:O10">F11+F79+F84+F89</f>
        <v>3154946.79294</v>
      </c>
      <c r="G10" s="106">
        <f t="shared" si="0"/>
        <v>598140.7929400001</v>
      </c>
      <c r="H10" s="106">
        <f t="shared" si="0"/>
        <v>22926</v>
      </c>
      <c r="I10" s="106">
        <f t="shared" si="0"/>
        <v>235415</v>
      </c>
      <c r="J10" s="106">
        <f t="shared" si="0"/>
        <v>4627</v>
      </c>
      <c r="K10" s="106">
        <f t="shared" si="0"/>
        <v>4627</v>
      </c>
      <c r="L10" s="106">
        <f t="shared" si="0"/>
        <v>105282</v>
      </c>
      <c r="M10" s="106">
        <f t="shared" si="0"/>
        <v>75282</v>
      </c>
      <c r="N10" s="106">
        <f t="shared" si="0"/>
        <v>4627</v>
      </c>
      <c r="O10" s="106">
        <f t="shared" si="0"/>
        <v>205415</v>
      </c>
      <c r="P10" s="105"/>
      <c r="Q10" s="105"/>
    </row>
    <row r="11" spans="1:17" s="19" customFormat="1" ht="37.5" customHeight="1">
      <c r="A11" s="105" t="s">
        <v>16</v>
      </c>
      <c r="B11" s="123" t="s">
        <v>69</v>
      </c>
      <c r="C11" s="109"/>
      <c r="D11" s="109"/>
      <c r="E11" s="105"/>
      <c r="F11" s="106">
        <f>F12</f>
        <v>3087016.79294</v>
      </c>
      <c r="G11" s="106">
        <f aca="true" t="shared" si="1" ref="G11:O11">G12</f>
        <v>530210.7929400001</v>
      </c>
      <c r="H11" s="106">
        <f t="shared" si="1"/>
        <v>22926</v>
      </c>
      <c r="I11" s="106">
        <f t="shared" si="1"/>
        <v>120795</v>
      </c>
      <c r="J11" s="106">
        <f t="shared" si="1"/>
        <v>4627</v>
      </c>
      <c r="K11" s="106">
        <f t="shared" si="1"/>
        <v>4627</v>
      </c>
      <c r="L11" s="106">
        <f t="shared" si="1"/>
        <v>60189</v>
      </c>
      <c r="M11" s="106">
        <f t="shared" si="1"/>
        <v>30189</v>
      </c>
      <c r="N11" s="106">
        <f t="shared" si="1"/>
        <v>4627</v>
      </c>
      <c r="O11" s="106">
        <f t="shared" si="1"/>
        <v>90795</v>
      </c>
      <c r="P11" s="105"/>
      <c r="Q11" s="105"/>
    </row>
    <row r="12" spans="1:17" s="19" customFormat="1" ht="25.5" customHeight="1">
      <c r="A12" s="105"/>
      <c r="B12" s="123" t="s">
        <v>197</v>
      </c>
      <c r="C12" s="109"/>
      <c r="D12" s="109"/>
      <c r="E12" s="105"/>
      <c r="F12" s="106">
        <f>F13+F17+F20+F23+F30+F33+F38+F41+F55+F68+F71+F52+F75</f>
        <v>3087016.79294</v>
      </c>
      <c r="G12" s="106">
        <f aca="true" t="shared" si="2" ref="G12:O12">G13+G17+G20+G23+G30+G33+G38+G41+G55+G68+G71+G52+G75</f>
        <v>530210.7929400001</v>
      </c>
      <c r="H12" s="106">
        <f t="shared" si="2"/>
        <v>22926</v>
      </c>
      <c r="I12" s="106">
        <f t="shared" si="2"/>
        <v>120795</v>
      </c>
      <c r="J12" s="106">
        <f t="shared" si="2"/>
        <v>4627</v>
      </c>
      <c r="K12" s="106">
        <f t="shared" si="2"/>
        <v>4627</v>
      </c>
      <c r="L12" s="106">
        <f t="shared" si="2"/>
        <v>60189</v>
      </c>
      <c r="M12" s="106">
        <f t="shared" si="2"/>
        <v>30189</v>
      </c>
      <c r="N12" s="106">
        <f t="shared" si="2"/>
        <v>4627</v>
      </c>
      <c r="O12" s="106">
        <f t="shared" si="2"/>
        <v>90795</v>
      </c>
      <c r="P12" s="124"/>
      <c r="Q12" s="105"/>
    </row>
    <row r="13" spans="1:17" s="122" customFormat="1" ht="25.5" customHeight="1">
      <c r="A13" s="105" t="s">
        <v>17</v>
      </c>
      <c r="B13" s="123" t="s">
        <v>71</v>
      </c>
      <c r="C13" s="109"/>
      <c r="D13" s="109"/>
      <c r="E13" s="105"/>
      <c r="F13" s="106">
        <f aca="true" t="shared" si="3" ref="F13:O13">SUM(F15:F16)</f>
        <v>26938</v>
      </c>
      <c r="G13" s="106">
        <f t="shared" si="3"/>
        <v>17438</v>
      </c>
      <c r="H13" s="106">
        <f t="shared" si="3"/>
        <v>0</v>
      </c>
      <c r="I13" s="106">
        <f t="shared" si="3"/>
        <v>0</v>
      </c>
      <c r="J13" s="106">
        <f t="shared" si="3"/>
        <v>0</v>
      </c>
      <c r="K13" s="106">
        <f t="shared" si="3"/>
        <v>0</v>
      </c>
      <c r="L13" s="106">
        <f t="shared" si="3"/>
        <v>0</v>
      </c>
      <c r="M13" s="106">
        <f t="shared" si="3"/>
        <v>5500</v>
      </c>
      <c r="N13" s="106">
        <f t="shared" si="3"/>
        <v>0</v>
      </c>
      <c r="O13" s="106">
        <f t="shared" si="3"/>
        <v>5500</v>
      </c>
      <c r="P13" s="105"/>
      <c r="Q13" s="105"/>
    </row>
    <row r="14" spans="1:17" s="19" customFormat="1" ht="21" customHeight="1">
      <c r="A14" s="116"/>
      <c r="B14" s="110" t="s">
        <v>51</v>
      </c>
      <c r="C14" s="116"/>
      <c r="D14" s="116"/>
      <c r="E14" s="116"/>
      <c r="F14" s="117"/>
      <c r="G14" s="117"/>
      <c r="H14" s="108"/>
      <c r="I14" s="108"/>
      <c r="J14" s="149"/>
      <c r="K14" s="149"/>
      <c r="L14" s="108"/>
      <c r="M14" s="108"/>
      <c r="N14" s="108"/>
      <c r="O14" s="108">
        <f>I14-L14+M14</f>
        <v>0</v>
      </c>
      <c r="P14" s="102"/>
      <c r="Q14" s="102"/>
    </row>
    <row r="15" spans="1:17" s="19" customFormat="1" ht="31.5">
      <c r="A15" s="114">
        <v>1</v>
      </c>
      <c r="B15" s="113" t="s">
        <v>219</v>
      </c>
      <c r="C15" s="114">
        <v>2023</v>
      </c>
      <c r="D15" s="114">
        <v>2025</v>
      </c>
      <c r="E15" s="114" t="s">
        <v>256</v>
      </c>
      <c r="F15" s="115">
        <v>12438</v>
      </c>
      <c r="G15" s="115">
        <v>2938</v>
      </c>
      <c r="H15" s="108"/>
      <c r="I15" s="108"/>
      <c r="J15" s="149"/>
      <c r="K15" s="149"/>
      <c r="L15" s="108"/>
      <c r="M15" s="108">
        <v>2500</v>
      </c>
      <c r="N15" s="108"/>
      <c r="O15" s="108">
        <f>I15-L15+M15</f>
        <v>2500</v>
      </c>
      <c r="P15" s="102" t="s">
        <v>59</v>
      </c>
      <c r="Q15" s="102"/>
    </row>
    <row r="16" spans="1:17" s="19" customFormat="1" ht="31.5">
      <c r="A16" s="114">
        <v>2</v>
      </c>
      <c r="B16" s="126" t="s">
        <v>122</v>
      </c>
      <c r="C16" s="114">
        <v>2023</v>
      </c>
      <c r="D16" s="114">
        <v>2025</v>
      </c>
      <c r="E16" s="114" t="s">
        <v>215</v>
      </c>
      <c r="F16" s="115">
        <v>14500</v>
      </c>
      <c r="G16" s="115">
        <v>14500</v>
      </c>
      <c r="H16" s="108"/>
      <c r="I16" s="108"/>
      <c r="J16" s="149"/>
      <c r="K16" s="149"/>
      <c r="L16" s="108"/>
      <c r="M16" s="108">
        <v>3000</v>
      </c>
      <c r="N16" s="108"/>
      <c r="O16" s="108">
        <f>I16-L16+M16</f>
        <v>3000</v>
      </c>
      <c r="P16" s="102" t="s">
        <v>52</v>
      </c>
      <c r="Q16" s="102"/>
    </row>
    <row r="17" spans="1:17" s="122" customFormat="1" ht="27" customHeight="1">
      <c r="A17" s="105" t="s">
        <v>18</v>
      </c>
      <c r="B17" s="123" t="s">
        <v>72</v>
      </c>
      <c r="C17" s="109"/>
      <c r="D17" s="109"/>
      <c r="E17" s="105"/>
      <c r="F17" s="106">
        <f>F19</f>
        <v>6138</v>
      </c>
      <c r="G17" s="106">
        <f aca="true" t="shared" si="4" ref="G17:O17">G19</f>
        <v>6138</v>
      </c>
      <c r="H17" s="106">
        <f t="shared" si="4"/>
        <v>4627</v>
      </c>
      <c r="I17" s="106">
        <f t="shared" si="4"/>
        <v>400</v>
      </c>
      <c r="J17" s="106">
        <f t="shared" si="4"/>
        <v>4627</v>
      </c>
      <c r="K17" s="106">
        <f t="shared" si="4"/>
        <v>0</v>
      </c>
      <c r="L17" s="106">
        <f t="shared" si="4"/>
        <v>400</v>
      </c>
      <c r="M17" s="106">
        <f t="shared" si="4"/>
        <v>0</v>
      </c>
      <c r="N17" s="106">
        <f t="shared" si="4"/>
        <v>0</v>
      </c>
      <c r="O17" s="106">
        <f t="shared" si="4"/>
        <v>0</v>
      </c>
      <c r="P17" s="105"/>
      <c r="Q17" s="105"/>
    </row>
    <row r="18" spans="1:17" s="19" customFormat="1" ht="27" customHeight="1">
      <c r="A18" s="102"/>
      <c r="B18" s="110" t="s">
        <v>193</v>
      </c>
      <c r="C18" s="127"/>
      <c r="D18" s="127"/>
      <c r="E18" s="102"/>
      <c r="F18" s="108"/>
      <c r="G18" s="108"/>
      <c r="H18" s="106"/>
      <c r="I18" s="108"/>
      <c r="J18" s="149"/>
      <c r="K18" s="149"/>
      <c r="L18" s="108"/>
      <c r="M18" s="108"/>
      <c r="N18" s="108"/>
      <c r="O18" s="108">
        <f>I18-L18+M18</f>
        <v>0</v>
      </c>
      <c r="P18" s="102"/>
      <c r="Q18" s="102"/>
    </row>
    <row r="19" spans="1:17" s="19" customFormat="1" ht="39" customHeight="1">
      <c r="A19" s="102">
        <v>3</v>
      </c>
      <c r="B19" s="103" t="s">
        <v>99</v>
      </c>
      <c r="C19" s="104">
        <v>2022</v>
      </c>
      <c r="D19" s="104">
        <v>2024</v>
      </c>
      <c r="E19" s="114" t="s">
        <v>108</v>
      </c>
      <c r="F19" s="108">
        <v>6138</v>
      </c>
      <c r="G19" s="108">
        <v>6138</v>
      </c>
      <c r="H19" s="108">
        <v>4627</v>
      </c>
      <c r="I19" s="108">
        <v>400</v>
      </c>
      <c r="J19" s="108">
        <v>4627</v>
      </c>
      <c r="K19" s="108"/>
      <c r="L19" s="108">
        <v>400</v>
      </c>
      <c r="M19" s="108"/>
      <c r="N19" s="108">
        <f>H19-J19+K19</f>
        <v>0</v>
      </c>
      <c r="O19" s="108">
        <f>I19-L19+M19</f>
        <v>0</v>
      </c>
      <c r="P19" s="102" t="s">
        <v>97</v>
      </c>
      <c r="Q19" s="102"/>
    </row>
    <row r="20" spans="1:17" s="122" customFormat="1" ht="33" customHeight="1">
      <c r="A20" s="105" t="s">
        <v>39</v>
      </c>
      <c r="B20" s="123" t="s">
        <v>76</v>
      </c>
      <c r="C20" s="109"/>
      <c r="D20" s="109"/>
      <c r="E20" s="128"/>
      <c r="F20" s="106">
        <f>F22</f>
        <v>1586</v>
      </c>
      <c r="G20" s="106">
        <f aca="true" t="shared" si="5" ref="G20:O20">G22</f>
        <v>1586</v>
      </c>
      <c r="H20" s="106">
        <f t="shared" si="5"/>
        <v>0</v>
      </c>
      <c r="I20" s="106">
        <f t="shared" si="5"/>
        <v>0</v>
      </c>
      <c r="J20" s="106">
        <f t="shared" si="5"/>
        <v>0</v>
      </c>
      <c r="K20" s="106">
        <f t="shared" si="5"/>
        <v>0</v>
      </c>
      <c r="L20" s="106">
        <f t="shared" si="5"/>
        <v>0</v>
      </c>
      <c r="M20" s="106">
        <f t="shared" si="5"/>
        <v>90</v>
      </c>
      <c r="N20" s="106">
        <f t="shared" si="5"/>
        <v>0</v>
      </c>
      <c r="O20" s="106">
        <f t="shared" si="5"/>
        <v>90</v>
      </c>
      <c r="P20" s="105"/>
      <c r="Q20" s="105"/>
    </row>
    <row r="21" spans="1:17" s="19" customFormat="1" ht="27.75" customHeight="1">
      <c r="A21" s="102"/>
      <c r="B21" s="129" t="s">
        <v>194</v>
      </c>
      <c r="C21" s="104"/>
      <c r="D21" s="104"/>
      <c r="E21" s="114"/>
      <c r="F21" s="108"/>
      <c r="G21" s="108"/>
      <c r="H21" s="106"/>
      <c r="I21" s="108"/>
      <c r="J21" s="149"/>
      <c r="K21" s="149"/>
      <c r="L21" s="108"/>
      <c r="M21" s="108"/>
      <c r="N21" s="108"/>
      <c r="O21" s="108">
        <f>I21-L21+M21</f>
        <v>0</v>
      </c>
      <c r="P21" s="102"/>
      <c r="Q21" s="102"/>
    </row>
    <row r="22" spans="1:17" s="19" customFormat="1" ht="31.5">
      <c r="A22" s="102">
        <v>4</v>
      </c>
      <c r="B22" s="113" t="s">
        <v>208</v>
      </c>
      <c r="C22" s="114">
        <v>2023</v>
      </c>
      <c r="D22" s="114">
        <v>2025</v>
      </c>
      <c r="E22" s="114"/>
      <c r="F22" s="115">
        <v>1586</v>
      </c>
      <c r="G22" s="115">
        <v>1586</v>
      </c>
      <c r="H22" s="108"/>
      <c r="I22" s="108"/>
      <c r="J22" s="149"/>
      <c r="K22" s="149"/>
      <c r="L22" s="108"/>
      <c r="M22" s="108">
        <v>90</v>
      </c>
      <c r="N22" s="108"/>
      <c r="O22" s="108">
        <f>I22-L22+M22</f>
        <v>90</v>
      </c>
      <c r="P22" s="102" t="s">
        <v>52</v>
      </c>
      <c r="Q22" s="102" t="s">
        <v>124</v>
      </c>
    </row>
    <row r="23" spans="1:17" s="122" customFormat="1" ht="24" customHeight="1">
      <c r="A23" s="105" t="s">
        <v>44</v>
      </c>
      <c r="B23" s="123" t="s">
        <v>73</v>
      </c>
      <c r="C23" s="109"/>
      <c r="D23" s="109"/>
      <c r="E23" s="105"/>
      <c r="F23" s="106">
        <f>SUM(F25:F29)</f>
        <v>1002823</v>
      </c>
      <c r="G23" s="106">
        <f>SUM(G25:G29)</f>
        <v>19953</v>
      </c>
      <c r="H23" s="106">
        <f>SUM(H25:H29)</f>
        <v>0</v>
      </c>
      <c r="I23" s="106">
        <f>SUM(I25:I29)</f>
        <v>3955</v>
      </c>
      <c r="J23" s="106">
        <f aca="true" t="shared" si="6" ref="J23:O23">SUM(J25:J29)</f>
        <v>0</v>
      </c>
      <c r="K23" s="106">
        <f t="shared" si="6"/>
        <v>0</v>
      </c>
      <c r="L23" s="106">
        <f t="shared" si="6"/>
        <v>810</v>
      </c>
      <c r="M23" s="106">
        <f t="shared" si="6"/>
        <v>448</v>
      </c>
      <c r="N23" s="106">
        <f t="shared" si="6"/>
        <v>0</v>
      </c>
      <c r="O23" s="106">
        <f t="shared" si="6"/>
        <v>3593</v>
      </c>
      <c r="P23" s="105"/>
      <c r="Q23" s="105"/>
    </row>
    <row r="24" spans="1:17" s="122" customFormat="1" ht="24" customHeight="1">
      <c r="A24" s="105"/>
      <c r="B24" s="110" t="s">
        <v>191</v>
      </c>
      <c r="C24" s="114"/>
      <c r="D24" s="114"/>
      <c r="E24" s="114"/>
      <c r="F24" s="115"/>
      <c r="G24" s="115"/>
      <c r="H24" s="106"/>
      <c r="I24" s="106"/>
      <c r="J24" s="149"/>
      <c r="K24" s="149"/>
      <c r="L24" s="106"/>
      <c r="M24" s="106"/>
      <c r="N24" s="106"/>
      <c r="O24" s="108">
        <f aca="true" t="shared" si="7" ref="O24:O29">I24-L24+M24</f>
        <v>0</v>
      </c>
      <c r="P24" s="105"/>
      <c r="Q24" s="105"/>
    </row>
    <row r="25" spans="1:17" s="122" customFormat="1" ht="63">
      <c r="A25" s="102">
        <v>5</v>
      </c>
      <c r="B25" s="103" t="s">
        <v>212</v>
      </c>
      <c r="C25" s="114">
        <v>2009</v>
      </c>
      <c r="D25" s="114">
        <v>2018</v>
      </c>
      <c r="E25" s="114" t="s">
        <v>213</v>
      </c>
      <c r="F25" s="115">
        <v>982870</v>
      </c>
      <c r="G25" s="115"/>
      <c r="H25" s="106"/>
      <c r="I25" s="106"/>
      <c r="J25" s="149"/>
      <c r="K25" s="149"/>
      <c r="L25" s="106"/>
      <c r="M25" s="108">
        <v>448</v>
      </c>
      <c r="N25" s="108"/>
      <c r="O25" s="108">
        <f t="shared" si="7"/>
        <v>448</v>
      </c>
      <c r="P25" s="102" t="s">
        <v>52</v>
      </c>
      <c r="Q25" s="102"/>
    </row>
    <row r="26" spans="1:17" s="133" customFormat="1" ht="26.25" customHeight="1">
      <c r="A26" s="130"/>
      <c r="B26" s="129" t="s">
        <v>192</v>
      </c>
      <c r="C26" s="131"/>
      <c r="D26" s="131"/>
      <c r="E26" s="130"/>
      <c r="F26" s="132"/>
      <c r="G26" s="132"/>
      <c r="H26" s="106"/>
      <c r="I26" s="108"/>
      <c r="J26" s="149"/>
      <c r="K26" s="149"/>
      <c r="L26" s="108"/>
      <c r="M26" s="108"/>
      <c r="N26" s="108"/>
      <c r="O26" s="108">
        <f t="shared" si="7"/>
        <v>0</v>
      </c>
      <c r="P26" s="130"/>
      <c r="Q26" s="130"/>
    </row>
    <row r="27" spans="1:17" s="19" customFormat="1" ht="63">
      <c r="A27" s="102">
        <v>6</v>
      </c>
      <c r="B27" s="113" t="s">
        <v>75</v>
      </c>
      <c r="C27" s="114">
        <v>2021</v>
      </c>
      <c r="D27" s="114">
        <v>2023</v>
      </c>
      <c r="E27" s="114" t="s">
        <v>117</v>
      </c>
      <c r="F27" s="115">
        <v>14950</v>
      </c>
      <c r="G27" s="115">
        <v>14950</v>
      </c>
      <c r="H27" s="108"/>
      <c r="I27" s="108">
        <v>1152</v>
      </c>
      <c r="J27" s="149"/>
      <c r="K27" s="149"/>
      <c r="L27" s="108">
        <v>544</v>
      </c>
      <c r="M27" s="108"/>
      <c r="N27" s="108"/>
      <c r="O27" s="108">
        <f t="shared" si="7"/>
        <v>608</v>
      </c>
      <c r="P27" s="102" t="s">
        <v>52</v>
      </c>
      <c r="Q27" s="102"/>
    </row>
    <row r="28" spans="1:17" s="19" customFormat="1" ht="39.75" customHeight="1">
      <c r="A28" s="102">
        <v>7</v>
      </c>
      <c r="B28" s="126" t="s">
        <v>109</v>
      </c>
      <c r="C28" s="104">
        <v>2022</v>
      </c>
      <c r="D28" s="104">
        <v>2022</v>
      </c>
      <c r="E28" s="114" t="s">
        <v>116</v>
      </c>
      <c r="F28" s="108">
        <v>1703</v>
      </c>
      <c r="G28" s="108">
        <v>1703</v>
      </c>
      <c r="H28" s="108"/>
      <c r="I28" s="108">
        <v>503</v>
      </c>
      <c r="J28" s="149"/>
      <c r="K28" s="149"/>
      <c r="L28" s="108">
        <v>22</v>
      </c>
      <c r="M28" s="108"/>
      <c r="N28" s="108"/>
      <c r="O28" s="108">
        <f t="shared" si="7"/>
        <v>481</v>
      </c>
      <c r="P28" s="102" t="s">
        <v>74</v>
      </c>
      <c r="Q28" s="102"/>
    </row>
    <row r="29" spans="1:17" s="19" customFormat="1" ht="58.5" customHeight="1">
      <c r="A29" s="102">
        <v>8</v>
      </c>
      <c r="B29" s="113" t="s">
        <v>234</v>
      </c>
      <c r="C29" s="114">
        <v>2022</v>
      </c>
      <c r="D29" s="114">
        <v>2023</v>
      </c>
      <c r="E29" s="114" t="s">
        <v>235</v>
      </c>
      <c r="F29" s="115">
        <v>3300</v>
      </c>
      <c r="G29" s="115">
        <v>3300</v>
      </c>
      <c r="H29" s="108"/>
      <c r="I29" s="108">
        <v>2300</v>
      </c>
      <c r="J29" s="149"/>
      <c r="K29" s="149"/>
      <c r="L29" s="108">
        <v>244</v>
      </c>
      <c r="M29" s="108"/>
      <c r="N29" s="108"/>
      <c r="O29" s="108">
        <f t="shared" si="7"/>
        <v>2056</v>
      </c>
      <c r="P29" s="114" t="s">
        <v>74</v>
      </c>
      <c r="Q29" s="102"/>
    </row>
    <row r="30" spans="1:17" s="122" customFormat="1" ht="20.25" customHeight="1">
      <c r="A30" s="105" t="s">
        <v>53</v>
      </c>
      <c r="B30" s="123" t="s">
        <v>77</v>
      </c>
      <c r="C30" s="109"/>
      <c r="D30" s="109"/>
      <c r="E30" s="105"/>
      <c r="F30" s="106">
        <f>SUM(F31:F32)</f>
        <v>23747</v>
      </c>
      <c r="G30" s="106">
        <f>SUM(G31:G32)</f>
        <v>23747</v>
      </c>
      <c r="H30" s="106">
        <f>SUM(H31:H32)</f>
        <v>2269</v>
      </c>
      <c r="I30" s="106">
        <f>SUM(I31:I32)</f>
        <v>4742</v>
      </c>
      <c r="J30" s="149"/>
      <c r="K30" s="149"/>
      <c r="L30" s="106">
        <f>SUM(L31:L32)</f>
        <v>2796</v>
      </c>
      <c r="M30" s="106">
        <f>SUM(M31:M32)</f>
        <v>0</v>
      </c>
      <c r="N30" s="106"/>
      <c r="O30" s="106">
        <f>SUM(O31:O32)</f>
        <v>1946</v>
      </c>
      <c r="P30" s="105"/>
      <c r="Q30" s="105"/>
    </row>
    <row r="31" spans="1:17" s="137" customFormat="1" ht="24.75" customHeight="1">
      <c r="A31" s="135"/>
      <c r="B31" s="129" t="s">
        <v>192</v>
      </c>
      <c r="C31" s="127"/>
      <c r="D31" s="127"/>
      <c r="E31" s="135"/>
      <c r="F31" s="136"/>
      <c r="G31" s="136"/>
      <c r="H31" s="106"/>
      <c r="I31" s="108"/>
      <c r="J31" s="149"/>
      <c r="K31" s="149"/>
      <c r="L31" s="108"/>
      <c r="M31" s="108"/>
      <c r="N31" s="108"/>
      <c r="O31" s="108">
        <f>I31-L31+M31</f>
        <v>0</v>
      </c>
      <c r="P31" s="135"/>
      <c r="Q31" s="135"/>
    </row>
    <row r="32" spans="1:17" s="19" customFormat="1" ht="47.25">
      <c r="A32" s="102">
        <v>9</v>
      </c>
      <c r="B32" s="103" t="s">
        <v>79</v>
      </c>
      <c r="C32" s="104">
        <v>2021</v>
      </c>
      <c r="D32" s="104">
        <v>2022</v>
      </c>
      <c r="E32" s="114" t="s">
        <v>98</v>
      </c>
      <c r="F32" s="108">
        <v>23747</v>
      </c>
      <c r="G32" s="108">
        <v>23747</v>
      </c>
      <c r="H32" s="108">
        <v>2269</v>
      </c>
      <c r="I32" s="108">
        <v>4742</v>
      </c>
      <c r="J32" s="149"/>
      <c r="K32" s="149"/>
      <c r="L32" s="108">
        <v>2796</v>
      </c>
      <c r="M32" s="108"/>
      <c r="N32" s="108"/>
      <c r="O32" s="108">
        <f>I32-L32+M32</f>
        <v>1946</v>
      </c>
      <c r="P32" s="102" t="s">
        <v>78</v>
      </c>
      <c r="Q32" s="102"/>
    </row>
    <row r="33" spans="1:17" s="122" customFormat="1" ht="27" customHeight="1">
      <c r="A33" s="105" t="s">
        <v>54</v>
      </c>
      <c r="B33" s="123" t="s">
        <v>80</v>
      </c>
      <c r="C33" s="109"/>
      <c r="D33" s="109"/>
      <c r="E33" s="105"/>
      <c r="F33" s="106">
        <f>SUM(F34:F37)</f>
        <v>53380</v>
      </c>
      <c r="G33" s="106">
        <f aca="true" t="shared" si="8" ref="G33:O33">SUM(G34:G37)</f>
        <v>35000</v>
      </c>
      <c r="H33" s="106">
        <f t="shared" si="8"/>
        <v>0</v>
      </c>
      <c r="I33" s="106">
        <f t="shared" si="8"/>
        <v>300</v>
      </c>
      <c r="J33" s="106">
        <f t="shared" si="8"/>
        <v>0</v>
      </c>
      <c r="K33" s="106">
        <f t="shared" si="8"/>
        <v>0</v>
      </c>
      <c r="L33" s="106">
        <f t="shared" si="8"/>
        <v>0</v>
      </c>
      <c r="M33" s="106">
        <f t="shared" si="8"/>
        <v>12527</v>
      </c>
      <c r="N33" s="106">
        <f t="shared" si="8"/>
        <v>0</v>
      </c>
      <c r="O33" s="106">
        <f t="shared" si="8"/>
        <v>12827</v>
      </c>
      <c r="P33" s="105"/>
      <c r="Q33" s="105"/>
    </row>
    <row r="34" spans="1:17" s="137" customFormat="1" ht="28.5" customHeight="1">
      <c r="A34" s="135"/>
      <c r="B34" s="110" t="s">
        <v>70</v>
      </c>
      <c r="C34" s="127"/>
      <c r="D34" s="127"/>
      <c r="E34" s="135"/>
      <c r="F34" s="136"/>
      <c r="G34" s="136"/>
      <c r="H34" s="106"/>
      <c r="I34" s="108"/>
      <c r="J34" s="149"/>
      <c r="K34" s="149"/>
      <c r="L34" s="108"/>
      <c r="M34" s="108"/>
      <c r="N34" s="108"/>
      <c r="O34" s="108">
        <f aca="true" t="shared" si="9" ref="O34:O40">I34-L34+M34</f>
        <v>0</v>
      </c>
      <c r="P34" s="135"/>
      <c r="Q34" s="135"/>
    </row>
    <row r="35" spans="1:17" s="19" customFormat="1" ht="63">
      <c r="A35" s="102">
        <v>10</v>
      </c>
      <c r="B35" s="113" t="s">
        <v>202</v>
      </c>
      <c r="C35" s="114">
        <v>2020</v>
      </c>
      <c r="D35" s="114">
        <v>2021</v>
      </c>
      <c r="E35" s="114" t="s">
        <v>203</v>
      </c>
      <c r="F35" s="115">
        <v>21800</v>
      </c>
      <c r="G35" s="115">
        <v>5000</v>
      </c>
      <c r="H35" s="108"/>
      <c r="I35" s="108">
        <v>0</v>
      </c>
      <c r="J35" s="149"/>
      <c r="K35" s="149"/>
      <c r="L35" s="108"/>
      <c r="M35" s="108">
        <v>167</v>
      </c>
      <c r="N35" s="108"/>
      <c r="O35" s="108">
        <f t="shared" si="9"/>
        <v>167</v>
      </c>
      <c r="P35" s="102" t="s">
        <v>52</v>
      </c>
      <c r="Q35" s="102"/>
    </row>
    <row r="36" spans="1:17" s="137" customFormat="1" ht="27" customHeight="1">
      <c r="A36" s="135"/>
      <c r="B36" s="129" t="s">
        <v>194</v>
      </c>
      <c r="C36" s="127"/>
      <c r="D36" s="127"/>
      <c r="E36" s="116"/>
      <c r="F36" s="136"/>
      <c r="G36" s="136"/>
      <c r="H36" s="108"/>
      <c r="I36" s="136"/>
      <c r="J36" s="149"/>
      <c r="K36" s="149"/>
      <c r="L36" s="136"/>
      <c r="M36" s="136"/>
      <c r="N36" s="136"/>
      <c r="O36" s="108">
        <f t="shared" si="9"/>
        <v>0</v>
      </c>
      <c r="P36" s="135"/>
      <c r="Q36" s="135"/>
    </row>
    <row r="37" spans="1:17" s="183" customFormat="1" ht="63">
      <c r="A37" s="177">
        <v>11</v>
      </c>
      <c r="B37" s="178" t="s">
        <v>114</v>
      </c>
      <c r="C37" s="179">
        <v>2022</v>
      </c>
      <c r="D37" s="179">
        <v>2024</v>
      </c>
      <c r="E37" s="180" t="s">
        <v>236</v>
      </c>
      <c r="F37" s="181">
        <v>31580</v>
      </c>
      <c r="G37" s="181">
        <v>30000</v>
      </c>
      <c r="H37" s="181"/>
      <c r="I37" s="181">
        <v>300</v>
      </c>
      <c r="J37" s="182"/>
      <c r="K37" s="182"/>
      <c r="L37" s="181"/>
      <c r="M37" s="181">
        <v>12360</v>
      </c>
      <c r="N37" s="181"/>
      <c r="O37" s="181">
        <f t="shared" si="9"/>
        <v>12660</v>
      </c>
      <c r="P37" s="177" t="s">
        <v>123</v>
      </c>
      <c r="Q37" s="177"/>
    </row>
    <row r="38" spans="1:17" s="122" customFormat="1" ht="25.5" customHeight="1">
      <c r="A38" s="105" t="s">
        <v>55</v>
      </c>
      <c r="B38" s="156" t="s">
        <v>204</v>
      </c>
      <c r="C38" s="128"/>
      <c r="D38" s="128"/>
      <c r="E38" s="128"/>
      <c r="F38" s="138">
        <f>F40</f>
        <v>18229</v>
      </c>
      <c r="G38" s="138">
        <f>G40</f>
        <v>0</v>
      </c>
      <c r="H38" s="138"/>
      <c r="I38" s="138">
        <f>I40</f>
        <v>0</v>
      </c>
      <c r="J38" s="150"/>
      <c r="K38" s="150"/>
      <c r="L38" s="138"/>
      <c r="M38" s="138">
        <f>M40</f>
        <v>154</v>
      </c>
      <c r="N38" s="138"/>
      <c r="O38" s="106">
        <f t="shared" si="9"/>
        <v>154</v>
      </c>
      <c r="P38" s="105"/>
      <c r="Q38" s="105"/>
    </row>
    <row r="39" spans="1:17" s="19" customFormat="1" ht="27" customHeight="1">
      <c r="A39" s="102"/>
      <c r="B39" s="169" t="s">
        <v>191</v>
      </c>
      <c r="C39" s="114"/>
      <c r="D39" s="114"/>
      <c r="E39" s="114"/>
      <c r="F39" s="115"/>
      <c r="G39" s="115"/>
      <c r="H39" s="108"/>
      <c r="I39" s="108"/>
      <c r="J39" s="149"/>
      <c r="K39" s="149"/>
      <c r="L39" s="108"/>
      <c r="M39" s="108"/>
      <c r="N39" s="108"/>
      <c r="O39" s="108">
        <f t="shared" si="9"/>
        <v>0</v>
      </c>
      <c r="P39" s="102"/>
      <c r="Q39" s="102"/>
    </row>
    <row r="40" spans="1:17" s="19" customFormat="1" ht="63">
      <c r="A40" s="102">
        <v>12</v>
      </c>
      <c r="B40" s="113" t="s">
        <v>205</v>
      </c>
      <c r="C40" s="114">
        <v>2008</v>
      </c>
      <c r="D40" s="114">
        <v>2014</v>
      </c>
      <c r="E40" s="114" t="s">
        <v>206</v>
      </c>
      <c r="F40" s="115">
        <v>18229</v>
      </c>
      <c r="G40" s="115"/>
      <c r="H40" s="108"/>
      <c r="I40" s="108"/>
      <c r="J40" s="149"/>
      <c r="K40" s="149"/>
      <c r="L40" s="108"/>
      <c r="M40" s="108">
        <v>154</v>
      </c>
      <c r="N40" s="108"/>
      <c r="O40" s="108">
        <f t="shared" si="9"/>
        <v>154</v>
      </c>
      <c r="P40" s="114" t="s">
        <v>207</v>
      </c>
      <c r="Q40" s="102"/>
    </row>
    <row r="41" spans="1:17" s="122" customFormat="1" ht="20.25" customHeight="1">
      <c r="A41" s="105" t="s">
        <v>56</v>
      </c>
      <c r="B41" s="123" t="s">
        <v>57</v>
      </c>
      <c r="C41" s="109"/>
      <c r="D41" s="109"/>
      <c r="E41" s="105"/>
      <c r="F41" s="106">
        <f>SUM(F42:F51)</f>
        <v>346393</v>
      </c>
      <c r="G41" s="106">
        <f>SUM(G42:G51)</f>
        <v>45940</v>
      </c>
      <c r="H41" s="106"/>
      <c r="I41" s="106">
        <f>SUM(I42:I51)</f>
        <v>33635</v>
      </c>
      <c r="J41" s="149"/>
      <c r="K41" s="149"/>
      <c r="L41" s="106">
        <f>SUM(L42:L51)</f>
        <v>30295</v>
      </c>
      <c r="M41" s="106">
        <f>SUM(M42:M51)</f>
        <v>1573</v>
      </c>
      <c r="N41" s="106"/>
      <c r="O41" s="106">
        <f>SUM(O42:O51)</f>
        <v>4913</v>
      </c>
      <c r="P41" s="105"/>
      <c r="Q41" s="105"/>
    </row>
    <row r="42" spans="1:17" s="137" customFormat="1" ht="21" customHeight="1">
      <c r="A42" s="135"/>
      <c r="B42" s="110" t="s">
        <v>191</v>
      </c>
      <c r="C42" s="127"/>
      <c r="D42" s="127"/>
      <c r="E42" s="135"/>
      <c r="F42" s="136"/>
      <c r="G42" s="136"/>
      <c r="H42" s="106"/>
      <c r="I42" s="108"/>
      <c r="J42" s="149"/>
      <c r="K42" s="149"/>
      <c r="L42" s="108"/>
      <c r="M42" s="108"/>
      <c r="N42" s="108"/>
      <c r="O42" s="108">
        <f>I42-L42+M42</f>
        <v>0</v>
      </c>
      <c r="P42" s="135"/>
      <c r="Q42" s="135"/>
    </row>
    <row r="43" spans="1:17" s="19" customFormat="1" ht="106.5" customHeight="1">
      <c r="A43" s="102">
        <v>13</v>
      </c>
      <c r="B43" s="113" t="s">
        <v>209</v>
      </c>
      <c r="C43" s="114">
        <v>2009</v>
      </c>
      <c r="D43" s="114">
        <v>2016</v>
      </c>
      <c r="E43" s="114" t="s">
        <v>210</v>
      </c>
      <c r="F43" s="115">
        <v>157453</v>
      </c>
      <c r="G43" s="115"/>
      <c r="H43" s="108"/>
      <c r="I43" s="108"/>
      <c r="J43" s="149"/>
      <c r="K43" s="149"/>
      <c r="L43" s="108"/>
      <c r="M43" s="108">
        <v>223</v>
      </c>
      <c r="N43" s="108"/>
      <c r="O43" s="108">
        <f>I43-L43+M43</f>
        <v>223</v>
      </c>
      <c r="P43" s="114" t="s">
        <v>119</v>
      </c>
      <c r="Q43" s="102"/>
    </row>
    <row r="44" spans="1:17" s="137" customFormat="1" ht="21" customHeight="1">
      <c r="A44" s="135"/>
      <c r="B44" s="129" t="s">
        <v>192</v>
      </c>
      <c r="C44" s="127"/>
      <c r="D44" s="127"/>
      <c r="E44" s="139"/>
      <c r="F44" s="136"/>
      <c r="G44" s="136"/>
      <c r="H44" s="108"/>
      <c r="I44" s="108"/>
      <c r="J44" s="149"/>
      <c r="K44" s="149"/>
      <c r="L44" s="108"/>
      <c r="M44" s="108"/>
      <c r="N44" s="108"/>
      <c r="O44" s="108">
        <f>I44-L44+M44</f>
        <v>0</v>
      </c>
      <c r="P44" s="135"/>
      <c r="Q44" s="135"/>
    </row>
    <row r="45" spans="1:17" s="19" customFormat="1" ht="36.75" customHeight="1">
      <c r="A45" s="102">
        <v>14</v>
      </c>
      <c r="B45" s="134" t="s">
        <v>81</v>
      </c>
      <c r="C45" s="104">
        <v>2021</v>
      </c>
      <c r="D45" s="104">
        <v>2023</v>
      </c>
      <c r="E45" s="114" t="s">
        <v>195</v>
      </c>
      <c r="F45" s="108">
        <v>9000</v>
      </c>
      <c r="G45" s="108">
        <v>8000</v>
      </c>
      <c r="H45" s="108"/>
      <c r="I45" s="108">
        <v>3200</v>
      </c>
      <c r="J45" s="149"/>
      <c r="K45" s="149"/>
      <c r="L45" s="108">
        <v>89</v>
      </c>
      <c r="M45" s="108"/>
      <c r="N45" s="108"/>
      <c r="O45" s="108">
        <f>I45-L45+M45</f>
        <v>3111</v>
      </c>
      <c r="P45" s="102" t="s">
        <v>60</v>
      </c>
      <c r="Q45" s="102"/>
    </row>
    <row r="46" spans="1:17" s="19" customFormat="1" ht="56.25" customHeight="1">
      <c r="A46" s="102">
        <v>15</v>
      </c>
      <c r="B46" s="134" t="s">
        <v>103</v>
      </c>
      <c r="C46" s="104">
        <v>2021</v>
      </c>
      <c r="D46" s="104">
        <v>2023</v>
      </c>
      <c r="E46" s="114" t="s">
        <v>107</v>
      </c>
      <c r="F46" s="108">
        <v>3989</v>
      </c>
      <c r="G46" s="108">
        <v>3989</v>
      </c>
      <c r="H46" s="108"/>
      <c r="I46" s="108">
        <v>385</v>
      </c>
      <c r="J46" s="149"/>
      <c r="K46" s="149"/>
      <c r="L46" s="108">
        <v>206</v>
      </c>
      <c r="M46" s="108"/>
      <c r="N46" s="108"/>
      <c r="O46" s="108">
        <f>I46-L46+M46</f>
        <v>179</v>
      </c>
      <c r="P46" s="102" t="s">
        <v>58</v>
      </c>
      <c r="Q46" s="102"/>
    </row>
    <row r="47" spans="1:17" s="19" customFormat="1" ht="21" customHeight="1">
      <c r="A47" s="102"/>
      <c r="B47" s="170" t="s">
        <v>253</v>
      </c>
      <c r="C47" s="104"/>
      <c r="D47" s="104"/>
      <c r="E47" s="114"/>
      <c r="F47" s="108"/>
      <c r="G47" s="108"/>
      <c r="H47" s="108"/>
      <c r="I47" s="108"/>
      <c r="J47" s="149"/>
      <c r="K47" s="149"/>
      <c r="L47" s="108"/>
      <c r="M47" s="108"/>
      <c r="N47" s="108"/>
      <c r="O47" s="108"/>
      <c r="P47" s="102"/>
      <c r="Q47" s="102"/>
    </row>
    <row r="48" spans="1:17" s="19" customFormat="1" ht="93" customHeight="1">
      <c r="A48" s="102">
        <v>16</v>
      </c>
      <c r="B48" s="171" t="s">
        <v>254</v>
      </c>
      <c r="C48" s="172">
        <v>2022</v>
      </c>
      <c r="D48" s="172">
        <v>2025</v>
      </c>
      <c r="E48" s="173" t="s">
        <v>255</v>
      </c>
      <c r="F48" s="154">
        <v>172000</v>
      </c>
      <c r="G48" s="154">
        <v>30000</v>
      </c>
      <c r="H48" s="108"/>
      <c r="I48" s="108">
        <v>30000</v>
      </c>
      <c r="J48" s="149"/>
      <c r="K48" s="149"/>
      <c r="L48" s="108">
        <v>30000</v>
      </c>
      <c r="M48" s="108"/>
      <c r="N48" s="108"/>
      <c r="O48" s="108">
        <f>I48-L48+M48</f>
        <v>0</v>
      </c>
      <c r="P48" s="102" t="s">
        <v>61</v>
      </c>
      <c r="Q48" s="102"/>
    </row>
    <row r="49" spans="1:17" s="19" customFormat="1" ht="24.75" customHeight="1">
      <c r="A49" s="102"/>
      <c r="B49" s="140" t="s">
        <v>51</v>
      </c>
      <c r="C49" s="118"/>
      <c r="D49" s="118"/>
      <c r="E49" s="118"/>
      <c r="F49" s="119"/>
      <c r="G49" s="119"/>
      <c r="H49" s="108"/>
      <c r="I49" s="108"/>
      <c r="J49" s="149"/>
      <c r="K49" s="149"/>
      <c r="L49" s="108"/>
      <c r="M49" s="108"/>
      <c r="N49" s="108"/>
      <c r="O49" s="108">
        <f>I49-L49+M49</f>
        <v>0</v>
      </c>
      <c r="P49" s="141"/>
      <c r="Q49" s="102"/>
    </row>
    <row r="50" spans="1:17" s="19" customFormat="1" ht="44.25" customHeight="1">
      <c r="A50" s="102">
        <v>17</v>
      </c>
      <c r="B50" s="113" t="s">
        <v>216</v>
      </c>
      <c r="C50" s="114">
        <v>2023</v>
      </c>
      <c r="D50" s="114">
        <v>2025</v>
      </c>
      <c r="E50" s="114" t="s">
        <v>217</v>
      </c>
      <c r="F50" s="115">
        <v>2000</v>
      </c>
      <c r="G50" s="115">
        <v>2000</v>
      </c>
      <c r="H50" s="108"/>
      <c r="I50" s="108"/>
      <c r="J50" s="149"/>
      <c r="K50" s="149"/>
      <c r="L50" s="108"/>
      <c r="M50" s="108">
        <v>650</v>
      </c>
      <c r="N50" s="108"/>
      <c r="O50" s="108">
        <f>I50-L50+M50</f>
        <v>650</v>
      </c>
      <c r="P50" s="141" t="s">
        <v>59</v>
      </c>
      <c r="Q50" s="102"/>
    </row>
    <row r="51" spans="1:17" s="19" customFormat="1" ht="63">
      <c r="A51" s="102">
        <v>18</v>
      </c>
      <c r="B51" s="113" t="s">
        <v>199</v>
      </c>
      <c r="C51" s="114">
        <v>2023</v>
      </c>
      <c r="D51" s="114">
        <v>2025</v>
      </c>
      <c r="E51" s="114" t="s">
        <v>218</v>
      </c>
      <c r="F51" s="115">
        <v>1951</v>
      </c>
      <c r="G51" s="115">
        <v>1951</v>
      </c>
      <c r="H51" s="108"/>
      <c r="I51" s="108">
        <v>50</v>
      </c>
      <c r="J51" s="149"/>
      <c r="K51" s="149"/>
      <c r="L51" s="108"/>
      <c r="M51" s="108">
        <v>700</v>
      </c>
      <c r="N51" s="108"/>
      <c r="O51" s="108">
        <f>I51-L51+M51</f>
        <v>750</v>
      </c>
      <c r="P51" s="141" t="s">
        <v>59</v>
      </c>
      <c r="Q51" s="102"/>
    </row>
    <row r="52" spans="1:17" s="122" customFormat="1" ht="24" customHeight="1">
      <c r="A52" s="128" t="s">
        <v>62</v>
      </c>
      <c r="B52" s="156" t="s">
        <v>237</v>
      </c>
      <c r="C52" s="128"/>
      <c r="D52" s="128"/>
      <c r="E52" s="128"/>
      <c r="F52" s="138">
        <f>F54</f>
        <v>12034</v>
      </c>
      <c r="G52" s="138">
        <f aca="true" t="shared" si="10" ref="G52:O52">G54</f>
        <v>12034</v>
      </c>
      <c r="H52" s="138">
        <f t="shared" si="10"/>
        <v>0</v>
      </c>
      <c r="I52" s="138">
        <f t="shared" si="10"/>
        <v>1184</v>
      </c>
      <c r="J52" s="138">
        <f t="shared" si="10"/>
        <v>0</v>
      </c>
      <c r="K52" s="138">
        <f t="shared" si="10"/>
        <v>0</v>
      </c>
      <c r="L52" s="138">
        <f t="shared" si="10"/>
        <v>259</v>
      </c>
      <c r="M52" s="138">
        <f t="shared" si="10"/>
        <v>0</v>
      </c>
      <c r="N52" s="138">
        <f t="shared" si="10"/>
        <v>0</v>
      </c>
      <c r="O52" s="138">
        <f t="shared" si="10"/>
        <v>925</v>
      </c>
      <c r="P52" s="157"/>
      <c r="Q52" s="105"/>
    </row>
    <row r="53" spans="1:17" s="19" customFormat="1" ht="23.25" customHeight="1">
      <c r="A53" s="116"/>
      <c r="B53" s="129" t="s">
        <v>192</v>
      </c>
      <c r="C53" s="116"/>
      <c r="D53" s="116"/>
      <c r="E53" s="116"/>
      <c r="F53" s="117"/>
      <c r="G53" s="117"/>
      <c r="H53" s="108"/>
      <c r="I53" s="108"/>
      <c r="J53" s="149"/>
      <c r="K53" s="149"/>
      <c r="L53" s="108"/>
      <c r="M53" s="108"/>
      <c r="N53" s="108"/>
      <c r="O53" s="108"/>
      <c r="P53" s="141"/>
      <c r="Q53" s="102"/>
    </row>
    <row r="54" spans="1:17" s="183" customFormat="1" ht="53.25" customHeight="1">
      <c r="A54" s="180">
        <v>19</v>
      </c>
      <c r="B54" s="184" t="s">
        <v>238</v>
      </c>
      <c r="C54" s="180">
        <v>2021</v>
      </c>
      <c r="D54" s="180">
        <v>2023</v>
      </c>
      <c r="E54" s="180" t="s">
        <v>239</v>
      </c>
      <c r="F54" s="185">
        <v>12034</v>
      </c>
      <c r="G54" s="185">
        <v>12034</v>
      </c>
      <c r="H54" s="181"/>
      <c r="I54" s="181">
        <v>1184</v>
      </c>
      <c r="J54" s="182"/>
      <c r="K54" s="182"/>
      <c r="L54" s="181">
        <v>259</v>
      </c>
      <c r="M54" s="181"/>
      <c r="N54" s="181"/>
      <c r="O54" s="181">
        <f>I54-L54+M54</f>
        <v>925</v>
      </c>
      <c r="P54" s="177" t="s">
        <v>52</v>
      </c>
      <c r="Q54" s="177"/>
    </row>
    <row r="55" spans="1:17" s="122" customFormat="1" ht="22.5" customHeight="1">
      <c r="A55" s="105" t="s">
        <v>63</v>
      </c>
      <c r="B55" s="123" t="s">
        <v>83</v>
      </c>
      <c r="C55" s="109"/>
      <c r="D55" s="109"/>
      <c r="E55" s="105"/>
      <c r="F55" s="106">
        <f>SUM(F56:F67)</f>
        <v>110281</v>
      </c>
      <c r="G55" s="106">
        <f>SUM(G56:G67)</f>
        <v>100281</v>
      </c>
      <c r="H55" s="106">
        <f aca="true" t="shared" si="11" ref="H55:O55">SUM(H56:H67)</f>
        <v>0</v>
      </c>
      <c r="I55" s="106">
        <f t="shared" si="11"/>
        <v>26684</v>
      </c>
      <c r="J55" s="106">
        <f t="shared" si="11"/>
        <v>0</v>
      </c>
      <c r="K55" s="106">
        <f t="shared" si="11"/>
        <v>4627</v>
      </c>
      <c r="L55" s="106">
        <f t="shared" si="11"/>
        <v>5591</v>
      </c>
      <c r="M55" s="106">
        <f t="shared" si="11"/>
        <v>7723</v>
      </c>
      <c r="N55" s="106">
        <f t="shared" si="11"/>
        <v>4627</v>
      </c>
      <c r="O55" s="106">
        <f t="shared" si="11"/>
        <v>28816</v>
      </c>
      <c r="P55" s="105"/>
      <c r="Q55" s="105"/>
    </row>
    <row r="56" spans="1:17" s="137" customFormat="1" ht="28.5" customHeight="1">
      <c r="A56" s="135"/>
      <c r="B56" s="129" t="s">
        <v>192</v>
      </c>
      <c r="C56" s="127"/>
      <c r="D56" s="127"/>
      <c r="E56" s="135"/>
      <c r="F56" s="136"/>
      <c r="G56" s="136"/>
      <c r="H56" s="106"/>
      <c r="I56" s="108"/>
      <c r="J56" s="149"/>
      <c r="K56" s="149"/>
      <c r="L56" s="108"/>
      <c r="M56" s="108"/>
      <c r="N56" s="108"/>
      <c r="O56" s="108">
        <f aca="true" t="shared" si="12" ref="O56:O67">I56-L56+M56</f>
        <v>0</v>
      </c>
      <c r="P56" s="135"/>
      <c r="Q56" s="135"/>
    </row>
    <row r="57" spans="1:17" s="19" customFormat="1" ht="36.75" customHeight="1">
      <c r="A57" s="102">
        <v>20</v>
      </c>
      <c r="B57" s="103" t="s">
        <v>84</v>
      </c>
      <c r="C57" s="104">
        <v>2021</v>
      </c>
      <c r="D57" s="104">
        <v>2023</v>
      </c>
      <c r="E57" s="102" t="s">
        <v>121</v>
      </c>
      <c r="F57" s="108">
        <v>14200</v>
      </c>
      <c r="G57" s="108">
        <v>14200</v>
      </c>
      <c r="H57" s="108"/>
      <c r="I57" s="108">
        <v>10163</v>
      </c>
      <c r="J57" s="149"/>
      <c r="K57" s="149"/>
      <c r="L57" s="108">
        <v>5000</v>
      </c>
      <c r="M57" s="108"/>
      <c r="N57" s="108"/>
      <c r="O57" s="108">
        <f t="shared" si="12"/>
        <v>5163</v>
      </c>
      <c r="P57" s="102" t="s">
        <v>52</v>
      </c>
      <c r="Q57" s="102"/>
    </row>
    <row r="58" spans="1:17" s="19" customFormat="1" ht="63">
      <c r="A58" s="102">
        <v>21</v>
      </c>
      <c r="B58" s="103" t="s">
        <v>85</v>
      </c>
      <c r="C58" s="104">
        <v>2021</v>
      </c>
      <c r="D58" s="104">
        <v>2023</v>
      </c>
      <c r="E58" s="102" t="s">
        <v>214</v>
      </c>
      <c r="F58" s="108">
        <f>7000+2660</f>
        <v>9660</v>
      </c>
      <c r="G58" s="108">
        <f>7000+2660</f>
        <v>9660</v>
      </c>
      <c r="H58" s="108"/>
      <c r="I58" s="108">
        <v>2805</v>
      </c>
      <c r="J58" s="149"/>
      <c r="K58" s="108">
        <v>1627</v>
      </c>
      <c r="L58" s="108"/>
      <c r="M58" s="108">
        <v>1033</v>
      </c>
      <c r="N58" s="108">
        <f>H58-J58+K58</f>
        <v>1627</v>
      </c>
      <c r="O58" s="108">
        <f t="shared" si="12"/>
        <v>3838</v>
      </c>
      <c r="P58" s="102" t="s">
        <v>52</v>
      </c>
      <c r="Q58" s="102"/>
    </row>
    <row r="59" spans="1:17" s="183" customFormat="1" ht="63">
      <c r="A59" s="177">
        <v>22</v>
      </c>
      <c r="B59" s="186" t="s">
        <v>86</v>
      </c>
      <c r="C59" s="179">
        <v>2021</v>
      </c>
      <c r="D59" s="179">
        <v>2023</v>
      </c>
      <c r="E59" s="180" t="s">
        <v>118</v>
      </c>
      <c r="F59" s="181">
        <v>3000</v>
      </c>
      <c r="G59" s="181">
        <v>3000</v>
      </c>
      <c r="H59" s="181"/>
      <c r="I59" s="181">
        <v>101</v>
      </c>
      <c r="J59" s="182"/>
      <c r="K59" s="182"/>
      <c r="L59" s="181">
        <v>56</v>
      </c>
      <c r="M59" s="181"/>
      <c r="N59" s="181"/>
      <c r="O59" s="181">
        <f t="shared" si="12"/>
        <v>45</v>
      </c>
      <c r="P59" s="177" t="s">
        <v>52</v>
      </c>
      <c r="Q59" s="177"/>
    </row>
    <row r="60" spans="1:17" s="183" customFormat="1" ht="31.5">
      <c r="A60" s="177">
        <v>23</v>
      </c>
      <c r="B60" s="184" t="s">
        <v>258</v>
      </c>
      <c r="C60" s="180">
        <v>2021</v>
      </c>
      <c r="D60" s="180">
        <v>2023</v>
      </c>
      <c r="E60" s="180" t="s">
        <v>259</v>
      </c>
      <c r="F60" s="185">
        <v>5300</v>
      </c>
      <c r="G60" s="185">
        <v>5300</v>
      </c>
      <c r="H60" s="181"/>
      <c r="I60" s="181">
        <v>1026</v>
      </c>
      <c r="J60" s="182"/>
      <c r="K60" s="182"/>
      <c r="L60" s="181">
        <v>535</v>
      </c>
      <c r="M60" s="181"/>
      <c r="N60" s="181"/>
      <c r="O60" s="181">
        <f t="shared" si="12"/>
        <v>491</v>
      </c>
      <c r="P60" s="177" t="s">
        <v>52</v>
      </c>
      <c r="Q60" s="177"/>
    </row>
    <row r="61" spans="1:17" s="19" customFormat="1" ht="20.25" customHeight="1">
      <c r="A61" s="102"/>
      <c r="B61" s="110" t="s">
        <v>193</v>
      </c>
      <c r="C61" s="104"/>
      <c r="D61" s="104"/>
      <c r="E61" s="114"/>
      <c r="F61" s="108"/>
      <c r="G61" s="108"/>
      <c r="H61" s="108"/>
      <c r="I61" s="108"/>
      <c r="J61" s="149"/>
      <c r="K61" s="149"/>
      <c r="L61" s="108"/>
      <c r="M61" s="108"/>
      <c r="N61" s="108"/>
      <c r="O61" s="108">
        <f t="shared" si="12"/>
        <v>0</v>
      </c>
      <c r="P61" s="102"/>
      <c r="Q61" s="102"/>
    </row>
    <row r="62" spans="1:17" s="19" customFormat="1" ht="48" customHeight="1">
      <c r="A62" s="102">
        <v>24</v>
      </c>
      <c r="B62" s="103" t="s">
        <v>87</v>
      </c>
      <c r="C62" s="104">
        <v>2021</v>
      </c>
      <c r="D62" s="104">
        <v>2025</v>
      </c>
      <c r="E62" s="114" t="s">
        <v>260</v>
      </c>
      <c r="F62" s="108">
        <v>47000</v>
      </c>
      <c r="G62" s="108">
        <v>37000</v>
      </c>
      <c r="H62" s="108"/>
      <c r="I62" s="108">
        <v>12089</v>
      </c>
      <c r="J62" s="149"/>
      <c r="K62" s="108">
        <v>3000</v>
      </c>
      <c r="L62" s="108"/>
      <c r="M62" s="108"/>
      <c r="N62" s="108">
        <f>H62-J62+K62</f>
        <v>3000</v>
      </c>
      <c r="O62" s="108">
        <f t="shared" si="12"/>
        <v>12089</v>
      </c>
      <c r="P62" s="102" t="s">
        <v>52</v>
      </c>
      <c r="Q62" s="102"/>
    </row>
    <row r="63" spans="1:17" s="19" customFormat="1" ht="26.25" customHeight="1">
      <c r="A63" s="102"/>
      <c r="B63" s="140" t="s">
        <v>51</v>
      </c>
      <c r="C63" s="104"/>
      <c r="D63" s="104"/>
      <c r="E63" s="114"/>
      <c r="F63" s="108"/>
      <c r="G63" s="108"/>
      <c r="H63" s="108"/>
      <c r="I63" s="108"/>
      <c r="J63" s="149"/>
      <c r="K63" s="108"/>
      <c r="L63" s="108"/>
      <c r="M63" s="108"/>
      <c r="N63" s="108"/>
      <c r="O63" s="108">
        <f t="shared" si="12"/>
        <v>0</v>
      </c>
      <c r="P63" s="102"/>
      <c r="Q63" s="102"/>
    </row>
    <row r="64" spans="1:17" s="19" customFormat="1" ht="39.75" customHeight="1">
      <c r="A64" s="102">
        <v>25</v>
      </c>
      <c r="B64" s="151" t="s">
        <v>230</v>
      </c>
      <c r="C64" s="152">
        <v>2023</v>
      </c>
      <c r="D64" s="152">
        <v>2025</v>
      </c>
      <c r="E64" s="153" t="s">
        <v>271</v>
      </c>
      <c r="F64" s="154">
        <v>14975</v>
      </c>
      <c r="G64" s="154">
        <v>14975</v>
      </c>
      <c r="H64" s="108"/>
      <c r="I64" s="108">
        <v>300</v>
      </c>
      <c r="J64" s="149"/>
      <c r="K64" s="108"/>
      <c r="L64" s="108"/>
      <c r="M64" s="108">
        <v>2290</v>
      </c>
      <c r="N64" s="108"/>
      <c r="O64" s="108">
        <f t="shared" si="12"/>
        <v>2590</v>
      </c>
      <c r="P64" s="102" t="s">
        <v>52</v>
      </c>
      <c r="Q64" s="102"/>
    </row>
    <row r="65" spans="1:17" s="19" customFormat="1" ht="74.25" customHeight="1">
      <c r="A65" s="102">
        <v>26</v>
      </c>
      <c r="B65" s="113" t="s">
        <v>231</v>
      </c>
      <c r="C65" s="114">
        <v>2023</v>
      </c>
      <c r="D65" s="114">
        <v>2025</v>
      </c>
      <c r="E65" s="114" t="s">
        <v>272</v>
      </c>
      <c r="F65" s="154">
        <v>5387</v>
      </c>
      <c r="G65" s="154">
        <v>5387</v>
      </c>
      <c r="H65" s="108"/>
      <c r="I65" s="108">
        <v>100</v>
      </c>
      <c r="J65" s="149"/>
      <c r="K65" s="108"/>
      <c r="L65" s="108"/>
      <c r="M65" s="108">
        <v>1500</v>
      </c>
      <c r="N65" s="108"/>
      <c r="O65" s="108">
        <f t="shared" si="12"/>
        <v>1600</v>
      </c>
      <c r="P65" s="102" t="s">
        <v>52</v>
      </c>
      <c r="Q65" s="102"/>
    </row>
    <row r="66" spans="1:17" s="19" customFormat="1" ht="54" customHeight="1">
      <c r="A66" s="102">
        <v>27</v>
      </c>
      <c r="B66" s="113" t="s">
        <v>232</v>
      </c>
      <c r="C66" s="114">
        <v>2023</v>
      </c>
      <c r="D66" s="114">
        <v>2025</v>
      </c>
      <c r="E66" s="114" t="s">
        <v>273</v>
      </c>
      <c r="F66" s="154">
        <v>3381</v>
      </c>
      <c r="G66" s="154">
        <v>3381</v>
      </c>
      <c r="H66" s="108"/>
      <c r="I66" s="108">
        <v>50</v>
      </c>
      <c r="J66" s="149"/>
      <c r="K66" s="108"/>
      <c r="L66" s="108"/>
      <c r="M66" s="108">
        <v>900</v>
      </c>
      <c r="N66" s="108"/>
      <c r="O66" s="108">
        <f t="shared" si="12"/>
        <v>950</v>
      </c>
      <c r="P66" s="102" t="s">
        <v>52</v>
      </c>
      <c r="Q66" s="102"/>
    </row>
    <row r="67" spans="1:17" s="19" customFormat="1" ht="39" customHeight="1">
      <c r="A67" s="102">
        <v>28</v>
      </c>
      <c r="B67" s="113" t="s">
        <v>233</v>
      </c>
      <c r="C67" s="114">
        <v>2023</v>
      </c>
      <c r="D67" s="114">
        <v>2025</v>
      </c>
      <c r="E67" s="153" t="s">
        <v>257</v>
      </c>
      <c r="F67" s="154">
        <v>7378</v>
      </c>
      <c r="G67" s="154">
        <v>7378</v>
      </c>
      <c r="H67" s="108"/>
      <c r="I67" s="108">
        <v>50</v>
      </c>
      <c r="J67" s="149"/>
      <c r="K67" s="108"/>
      <c r="L67" s="108"/>
      <c r="M67" s="108">
        <v>2000</v>
      </c>
      <c r="N67" s="108"/>
      <c r="O67" s="108">
        <f t="shared" si="12"/>
        <v>2050</v>
      </c>
      <c r="P67" s="102" t="s">
        <v>52</v>
      </c>
      <c r="Q67" s="102"/>
    </row>
    <row r="68" spans="1:17" s="122" customFormat="1" ht="20.25" customHeight="1">
      <c r="A68" s="105" t="s">
        <v>240</v>
      </c>
      <c r="B68" s="156" t="s">
        <v>243</v>
      </c>
      <c r="C68" s="128"/>
      <c r="D68" s="128"/>
      <c r="E68" s="161"/>
      <c r="F68" s="162">
        <f>F69+F70</f>
        <v>46091.79294</v>
      </c>
      <c r="G68" s="162">
        <f aca="true" t="shared" si="13" ref="G68:O68">G69+G70</f>
        <v>43142.79294</v>
      </c>
      <c r="H68" s="162">
        <f t="shared" si="13"/>
        <v>450</v>
      </c>
      <c r="I68" s="162">
        <f t="shared" si="13"/>
        <v>2950</v>
      </c>
      <c r="J68" s="162">
        <f t="shared" si="13"/>
        <v>0</v>
      </c>
      <c r="K68" s="162">
        <f t="shared" si="13"/>
        <v>0</v>
      </c>
      <c r="L68" s="162">
        <f t="shared" si="13"/>
        <v>2750</v>
      </c>
      <c r="M68" s="162">
        <f t="shared" si="13"/>
        <v>2000</v>
      </c>
      <c r="N68" s="162">
        <f t="shared" si="13"/>
        <v>0</v>
      </c>
      <c r="O68" s="162">
        <f t="shared" si="13"/>
        <v>2200</v>
      </c>
      <c r="P68" s="105"/>
      <c r="Q68" s="105"/>
    </row>
    <row r="69" spans="1:17" s="19" customFormat="1" ht="90" customHeight="1">
      <c r="A69" s="102">
        <v>29</v>
      </c>
      <c r="B69" s="113" t="s">
        <v>244</v>
      </c>
      <c r="C69" s="114">
        <v>2021</v>
      </c>
      <c r="D69" s="114">
        <v>2024</v>
      </c>
      <c r="E69" s="114" t="s">
        <v>245</v>
      </c>
      <c r="F69" s="115">
        <v>39142.79294</v>
      </c>
      <c r="G69" s="115">
        <v>39142.79294</v>
      </c>
      <c r="H69" s="108">
        <v>450</v>
      </c>
      <c r="I69" s="108">
        <v>2950</v>
      </c>
      <c r="J69" s="149"/>
      <c r="K69" s="108"/>
      <c r="L69" s="108">
        <v>2750</v>
      </c>
      <c r="M69" s="108"/>
      <c r="N69" s="108"/>
      <c r="O69" s="108">
        <f>I69-L69+M69</f>
        <v>200</v>
      </c>
      <c r="P69" s="102" t="s">
        <v>82</v>
      </c>
      <c r="Q69" s="102"/>
    </row>
    <row r="70" spans="1:17" s="183" customFormat="1" ht="45" customHeight="1">
      <c r="A70" s="177">
        <v>30</v>
      </c>
      <c r="B70" s="184" t="s">
        <v>268</v>
      </c>
      <c r="C70" s="180">
        <v>2023</v>
      </c>
      <c r="D70" s="180">
        <v>2025</v>
      </c>
      <c r="E70" s="180" t="s">
        <v>269</v>
      </c>
      <c r="F70" s="185">
        <v>6949</v>
      </c>
      <c r="G70" s="185">
        <v>4000</v>
      </c>
      <c r="H70" s="181"/>
      <c r="I70" s="181">
        <v>0</v>
      </c>
      <c r="J70" s="182"/>
      <c r="K70" s="181"/>
      <c r="L70" s="181"/>
      <c r="M70" s="181">
        <v>2000</v>
      </c>
      <c r="N70" s="181"/>
      <c r="O70" s="181">
        <f>I70-L70+M70</f>
        <v>2000</v>
      </c>
      <c r="P70" s="177" t="s">
        <v>270</v>
      </c>
      <c r="Q70" s="177"/>
    </row>
    <row r="71" spans="1:17" s="122" customFormat="1" ht="25.5" customHeight="1">
      <c r="A71" s="105" t="s">
        <v>246</v>
      </c>
      <c r="B71" s="123" t="s">
        <v>88</v>
      </c>
      <c r="C71" s="109"/>
      <c r="D71" s="109"/>
      <c r="E71" s="105"/>
      <c r="F71" s="106">
        <f>SUM(F72:F74)</f>
        <v>1439376</v>
      </c>
      <c r="G71" s="106">
        <f>SUM(G72:G74)</f>
        <v>224951</v>
      </c>
      <c r="H71" s="106">
        <f>SUM(H72:H74)</f>
        <v>15580</v>
      </c>
      <c r="I71" s="106">
        <f>SUM(I72:I74)</f>
        <v>42795</v>
      </c>
      <c r="J71" s="149"/>
      <c r="K71" s="149"/>
      <c r="L71" s="106">
        <f>SUM(L72:L74)</f>
        <v>17288</v>
      </c>
      <c r="M71" s="106">
        <f>SUM(M72:M74)</f>
        <v>118</v>
      </c>
      <c r="N71" s="106"/>
      <c r="O71" s="106">
        <f>SUM(O72:O74)</f>
        <v>25625</v>
      </c>
      <c r="P71" s="105"/>
      <c r="Q71" s="105"/>
    </row>
    <row r="72" spans="1:17" s="19" customFormat="1" ht="78">
      <c r="A72" s="102">
        <v>1</v>
      </c>
      <c r="B72" s="103" t="s">
        <v>34</v>
      </c>
      <c r="C72" s="104">
        <v>2017</v>
      </c>
      <c r="D72" s="104">
        <v>2023</v>
      </c>
      <c r="E72" s="142" t="s">
        <v>89</v>
      </c>
      <c r="F72" s="108">
        <v>1071289</v>
      </c>
      <c r="G72" s="108">
        <v>174087</v>
      </c>
      <c r="H72" s="108">
        <v>14691</v>
      </c>
      <c r="I72" s="108">
        <v>35795</v>
      </c>
      <c r="J72" s="149"/>
      <c r="K72" s="149"/>
      <c r="L72" s="108">
        <v>15000</v>
      </c>
      <c r="M72" s="108"/>
      <c r="N72" s="108"/>
      <c r="O72" s="108">
        <f>I72-L72+M72</f>
        <v>20795</v>
      </c>
      <c r="P72" s="102" t="s">
        <v>82</v>
      </c>
      <c r="Q72" s="102"/>
    </row>
    <row r="73" spans="1:17" s="19" customFormat="1" ht="62.25">
      <c r="A73" s="102">
        <v>2</v>
      </c>
      <c r="B73" s="103" t="s">
        <v>46</v>
      </c>
      <c r="C73" s="104">
        <v>2021</v>
      </c>
      <c r="D73" s="104">
        <v>2024</v>
      </c>
      <c r="E73" s="102" t="s">
        <v>90</v>
      </c>
      <c r="F73" s="108">
        <v>153655</v>
      </c>
      <c r="G73" s="108">
        <v>32504</v>
      </c>
      <c r="H73" s="108">
        <v>889</v>
      </c>
      <c r="I73" s="108">
        <v>7000</v>
      </c>
      <c r="J73" s="149"/>
      <c r="K73" s="149"/>
      <c r="L73" s="108">
        <v>2288</v>
      </c>
      <c r="M73" s="108"/>
      <c r="N73" s="108"/>
      <c r="O73" s="108">
        <f>I73-L73+M73</f>
        <v>4712</v>
      </c>
      <c r="P73" s="102" t="s">
        <v>74</v>
      </c>
      <c r="Q73" s="102"/>
    </row>
    <row r="74" spans="1:17" s="19" customFormat="1" ht="54" customHeight="1">
      <c r="A74" s="102">
        <v>3</v>
      </c>
      <c r="B74" s="113" t="s">
        <v>211</v>
      </c>
      <c r="C74" s="114"/>
      <c r="D74" s="114"/>
      <c r="E74" s="114" t="s">
        <v>32</v>
      </c>
      <c r="F74" s="115">
        <v>214432</v>
      </c>
      <c r="G74" s="115">
        <v>18360</v>
      </c>
      <c r="H74" s="108"/>
      <c r="I74" s="108"/>
      <c r="J74" s="149"/>
      <c r="K74" s="149"/>
      <c r="L74" s="108"/>
      <c r="M74" s="108">
        <v>118</v>
      </c>
      <c r="N74" s="108"/>
      <c r="O74" s="108">
        <f>I74-L74+M74</f>
        <v>118</v>
      </c>
      <c r="P74" s="102" t="s">
        <v>196</v>
      </c>
      <c r="Q74" s="102"/>
    </row>
    <row r="75" spans="1:17" s="122" customFormat="1" ht="57" customHeight="1">
      <c r="A75" s="105" t="s">
        <v>262</v>
      </c>
      <c r="B75" s="156" t="s">
        <v>263</v>
      </c>
      <c r="C75" s="128"/>
      <c r="D75" s="128"/>
      <c r="E75" s="128"/>
      <c r="F75" s="138"/>
      <c r="G75" s="138"/>
      <c r="H75" s="106">
        <f>SUM(H76:H78)</f>
        <v>0</v>
      </c>
      <c r="I75" s="106">
        <f aca="true" t="shared" si="14" ref="I75:O75">SUM(I76:I78)</f>
        <v>4150</v>
      </c>
      <c r="J75" s="106">
        <f t="shared" si="14"/>
        <v>0</v>
      </c>
      <c r="K75" s="106">
        <f t="shared" si="14"/>
        <v>0</v>
      </c>
      <c r="L75" s="106">
        <f t="shared" si="14"/>
        <v>0</v>
      </c>
      <c r="M75" s="106">
        <f t="shared" si="14"/>
        <v>56</v>
      </c>
      <c r="N75" s="106">
        <f t="shared" si="14"/>
        <v>0</v>
      </c>
      <c r="O75" s="106">
        <f t="shared" si="14"/>
        <v>4206</v>
      </c>
      <c r="P75" s="105"/>
      <c r="Q75" s="105"/>
    </row>
    <row r="76" spans="1:17" s="183" customFormat="1" ht="24" customHeight="1">
      <c r="A76" s="177"/>
      <c r="B76" s="184" t="s">
        <v>264</v>
      </c>
      <c r="C76" s="180"/>
      <c r="D76" s="180"/>
      <c r="E76" s="180"/>
      <c r="F76" s="185"/>
      <c r="G76" s="185"/>
      <c r="H76" s="181"/>
      <c r="I76" s="181"/>
      <c r="J76" s="182"/>
      <c r="K76" s="182"/>
      <c r="L76" s="181"/>
      <c r="M76" s="181"/>
      <c r="N76" s="181"/>
      <c r="O76" s="181"/>
      <c r="P76" s="177"/>
      <c r="Q76" s="177"/>
    </row>
    <row r="77" spans="1:17" s="183" customFormat="1" ht="30.75">
      <c r="A77" s="187" t="s">
        <v>113</v>
      </c>
      <c r="B77" s="184" t="s">
        <v>265</v>
      </c>
      <c r="C77" s="180"/>
      <c r="D77" s="180"/>
      <c r="E77" s="180"/>
      <c r="F77" s="185"/>
      <c r="G77" s="185"/>
      <c r="H77" s="181"/>
      <c r="I77" s="181">
        <f>264+1518+71</f>
        <v>1853</v>
      </c>
      <c r="J77" s="182"/>
      <c r="K77" s="182"/>
      <c r="L77" s="181"/>
      <c r="M77" s="181">
        <v>24</v>
      </c>
      <c r="N77" s="181"/>
      <c r="O77" s="181">
        <f>I77-L77+M77</f>
        <v>1877</v>
      </c>
      <c r="P77" s="177" t="s">
        <v>61</v>
      </c>
      <c r="Q77" s="177"/>
    </row>
    <row r="78" spans="1:17" s="183" customFormat="1" ht="30.75">
      <c r="A78" s="187" t="s">
        <v>113</v>
      </c>
      <c r="B78" s="184" t="s">
        <v>266</v>
      </c>
      <c r="C78" s="180"/>
      <c r="D78" s="180"/>
      <c r="E78" s="180"/>
      <c r="F78" s="185"/>
      <c r="G78" s="185"/>
      <c r="H78" s="181"/>
      <c r="I78" s="181">
        <f>284+1922+91</f>
        <v>2297</v>
      </c>
      <c r="J78" s="182"/>
      <c r="K78" s="182"/>
      <c r="L78" s="181"/>
      <c r="M78" s="181">
        <v>32</v>
      </c>
      <c r="N78" s="181"/>
      <c r="O78" s="181">
        <f>I78-L78+M78</f>
        <v>2329</v>
      </c>
      <c r="P78" s="177" t="s">
        <v>60</v>
      </c>
      <c r="Q78" s="177"/>
    </row>
    <row r="79" spans="1:17" s="19" customFormat="1" ht="22.5" customHeight="1">
      <c r="A79" s="105" t="s">
        <v>91</v>
      </c>
      <c r="B79" s="123" t="s">
        <v>92</v>
      </c>
      <c r="C79" s="109"/>
      <c r="D79" s="109"/>
      <c r="E79" s="105"/>
      <c r="F79" s="106">
        <f>F80</f>
        <v>57930</v>
      </c>
      <c r="G79" s="106">
        <f aca="true" t="shared" si="15" ref="G79:O79">G80</f>
        <v>57930</v>
      </c>
      <c r="H79" s="106">
        <f t="shared" si="15"/>
        <v>0</v>
      </c>
      <c r="I79" s="106">
        <f t="shared" si="15"/>
        <v>54210</v>
      </c>
      <c r="J79" s="106">
        <f t="shared" si="15"/>
        <v>0</v>
      </c>
      <c r="K79" s="106">
        <f t="shared" si="15"/>
        <v>0</v>
      </c>
      <c r="L79" s="106">
        <f t="shared" si="15"/>
        <v>39300</v>
      </c>
      <c r="M79" s="106">
        <f t="shared" si="15"/>
        <v>39300</v>
      </c>
      <c r="N79" s="106">
        <f t="shared" si="15"/>
        <v>0</v>
      </c>
      <c r="O79" s="106">
        <f t="shared" si="15"/>
        <v>54210</v>
      </c>
      <c r="P79" s="102"/>
      <c r="Q79" s="105"/>
    </row>
    <row r="80" spans="1:17" s="122" customFormat="1" ht="24" customHeight="1">
      <c r="A80" s="105"/>
      <c r="B80" s="123" t="s">
        <v>101</v>
      </c>
      <c r="C80" s="109"/>
      <c r="D80" s="109"/>
      <c r="E80" s="105"/>
      <c r="F80" s="106">
        <f>F82+F83</f>
        <v>57930</v>
      </c>
      <c r="G80" s="106">
        <f aca="true" t="shared" si="16" ref="G80:O80">G82+G83</f>
        <v>57930</v>
      </c>
      <c r="H80" s="106">
        <f t="shared" si="16"/>
        <v>0</v>
      </c>
      <c r="I80" s="106">
        <f t="shared" si="16"/>
        <v>54210</v>
      </c>
      <c r="J80" s="106">
        <f t="shared" si="16"/>
        <v>0</v>
      </c>
      <c r="K80" s="106">
        <f t="shared" si="16"/>
        <v>0</v>
      </c>
      <c r="L80" s="106">
        <f t="shared" si="16"/>
        <v>39300</v>
      </c>
      <c r="M80" s="106">
        <f t="shared" si="16"/>
        <v>39300</v>
      </c>
      <c r="N80" s="106">
        <f t="shared" si="16"/>
        <v>0</v>
      </c>
      <c r="O80" s="106">
        <f t="shared" si="16"/>
        <v>54210</v>
      </c>
      <c r="P80" s="102"/>
      <c r="Q80" s="105"/>
    </row>
    <row r="81" spans="1:17" s="122" customFormat="1" ht="23.25" customHeight="1">
      <c r="A81" s="102"/>
      <c r="B81" s="140" t="s">
        <v>51</v>
      </c>
      <c r="C81" s="118"/>
      <c r="D81" s="118"/>
      <c r="E81" s="118"/>
      <c r="F81" s="119"/>
      <c r="G81" s="119"/>
      <c r="H81" s="108"/>
      <c r="I81" s="143"/>
      <c r="J81" s="149"/>
      <c r="K81" s="149"/>
      <c r="L81" s="143"/>
      <c r="M81" s="143"/>
      <c r="N81" s="143"/>
      <c r="O81" s="108">
        <f>I81-L81+M81</f>
        <v>0</v>
      </c>
      <c r="P81" s="102"/>
      <c r="Q81" s="102"/>
    </row>
    <row r="82" spans="1:17" s="122" customFormat="1" ht="38.25" customHeight="1">
      <c r="A82" s="102">
        <v>1</v>
      </c>
      <c r="B82" s="113" t="s">
        <v>200</v>
      </c>
      <c r="C82" s="114">
        <v>2023</v>
      </c>
      <c r="D82" s="114">
        <v>2025</v>
      </c>
      <c r="E82" s="102" t="s">
        <v>241</v>
      </c>
      <c r="F82" s="115">
        <v>57930</v>
      </c>
      <c r="G82" s="115">
        <v>57930</v>
      </c>
      <c r="H82" s="108"/>
      <c r="I82" s="143">
        <v>200</v>
      </c>
      <c r="J82" s="149"/>
      <c r="K82" s="149"/>
      <c r="L82" s="143"/>
      <c r="M82" s="143">
        <v>39300</v>
      </c>
      <c r="N82" s="143"/>
      <c r="O82" s="108">
        <f>I82-L82+M82</f>
        <v>39500</v>
      </c>
      <c r="P82" s="102" t="s">
        <v>52</v>
      </c>
      <c r="Q82" s="102"/>
    </row>
    <row r="83" spans="1:17" s="122" customFormat="1" ht="24" customHeight="1">
      <c r="A83" s="102">
        <v>2</v>
      </c>
      <c r="B83" s="126" t="s">
        <v>267</v>
      </c>
      <c r="C83" s="109"/>
      <c r="D83" s="109"/>
      <c r="E83" s="105"/>
      <c r="F83" s="106"/>
      <c r="G83" s="106"/>
      <c r="H83" s="108"/>
      <c r="I83" s="143">
        <f>21010-6100+39300-200</f>
        <v>54010</v>
      </c>
      <c r="J83" s="149"/>
      <c r="K83" s="149"/>
      <c r="L83" s="143">
        <v>39300</v>
      </c>
      <c r="M83" s="143"/>
      <c r="N83" s="143"/>
      <c r="O83" s="108">
        <f>I83-L83+M83</f>
        <v>14710</v>
      </c>
      <c r="P83" s="102"/>
      <c r="Q83" s="174"/>
    </row>
    <row r="84" spans="1:17" s="19" customFormat="1" ht="24" customHeight="1">
      <c r="A84" s="105" t="s">
        <v>93</v>
      </c>
      <c r="B84" s="123" t="s">
        <v>94</v>
      </c>
      <c r="C84" s="109"/>
      <c r="D84" s="109"/>
      <c r="E84" s="105"/>
      <c r="F84" s="106">
        <f>SUM(F85:F88)</f>
        <v>10000</v>
      </c>
      <c r="G84" s="106">
        <f>SUM(G85:G88)</f>
        <v>10000</v>
      </c>
      <c r="H84" s="106"/>
      <c r="I84" s="106">
        <f>SUM(I85:I88)</f>
        <v>3913</v>
      </c>
      <c r="J84" s="149"/>
      <c r="K84" s="149"/>
      <c r="L84" s="106">
        <f>SUM(L85:L88)</f>
        <v>231</v>
      </c>
      <c r="M84" s="106">
        <f>SUM(M85:M88)</f>
        <v>231</v>
      </c>
      <c r="N84" s="106"/>
      <c r="O84" s="106">
        <f>SUM(O85:O88)</f>
        <v>3913</v>
      </c>
      <c r="P84" s="102"/>
      <c r="Q84" s="105"/>
    </row>
    <row r="85" spans="1:17" s="137" customFormat="1" ht="24" customHeight="1">
      <c r="A85" s="135"/>
      <c r="B85" s="110" t="s">
        <v>192</v>
      </c>
      <c r="C85" s="127"/>
      <c r="D85" s="127"/>
      <c r="E85" s="135"/>
      <c r="F85" s="136"/>
      <c r="G85" s="136"/>
      <c r="H85" s="132"/>
      <c r="I85" s="144"/>
      <c r="J85" s="149"/>
      <c r="K85" s="149"/>
      <c r="L85" s="144"/>
      <c r="M85" s="144"/>
      <c r="N85" s="144"/>
      <c r="O85" s="108">
        <f>I85-L85+M85</f>
        <v>0</v>
      </c>
      <c r="P85" s="102"/>
      <c r="Q85" s="135"/>
    </row>
    <row r="86" spans="1:17" s="183" customFormat="1" ht="72.75" customHeight="1">
      <c r="A86" s="177">
        <v>1</v>
      </c>
      <c r="B86" s="186" t="s">
        <v>95</v>
      </c>
      <c r="C86" s="179">
        <v>2021</v>
      </c>
      <c r="D86" s="179">
        <v>2022</v>
      </c>
      <c r="E86" s="180" t="s">
        <v>115</v>
      </c>
      <c r="F86" s="181">
        <v>3000</v>
      </c>
      <c r="G86" s="181">
        <v>3000</v>
      </c>
      <c r="H86" s="188"/>
      <c r="I86" s="189">
        <v>1081</v>
      </c>
      <c r="J86" s="182"/>
      <c r="K86" s="182"/>
      <c r="L86" s="181">
        <v>231</v>
      </c>
      <c r="M86" s="181"/>
      <c r="N86" s="189"/>
      <c r="O86" s="181">
        <f>I86-L86+M86</f>
        <v>850</v>
      </c>
      <c r="P86" s="177" t="s">
        <v>61</v>
      </c>
      <c r="Q86" s="177" t="s">
        <v>261</v>
      </c>
    </row>
    <row r="87" spans="1:17" s="197" customFormat="1" ht="26.25" customHeight="1">
      <c r="A87" s="190"/>
      <c r="B87" s="191" t="s">
        <v>194</v>
      </c>
      <c r="C87" s="192"/>
      <c r="D87" s="192"/>
      <c r="E87" s="193"/>
      <c r="F87" s="194"/>
      <c r="G87" s="194"/>
      <c r="H87" s="195"/>
      <c r="I87" s="196"/>
      <c r="J87" s="182"/>
      <c r="K87" s="182"/>
      <c r="L87" s="194"/>
      <c r="M87" s="194"/>
      <c r="N87" s="196"/>
      <c r="O87" s="181">
        <f>I87-L87+M87</f>
        <v>0</v>
      </c>
      <c r="P87" s="177"/>
      <c r="Q87" s="190"/>
    </row>
    <row r="88" spans="1:17" s="183" customFormat="1" ht="42" customHeight="1">
      <c r="A88" s="177">
        <v>2</v>
      </c>
      <c r="B88" s="186" t="s">
        <v>106</v>
      </c>
      <c r="C88" s="179">
        <v>2023</v>
      </c>
      <c r="D88" s="179">
        <v>2025</v>
      </c>
      <c r="E88" s="177" t="s">
        <v>201</v>
      </c>
      <c r="F88" s="181">
        <v>7000</v>
      </c>
      <c r="G88" s="181">
        <v>7000</v>
      </c>
      <c r="H88" s="188"/>
      <c r="I88" s="189">
        <v>2832</v>
      </c>
      <c r="J88" s="182"/>
      <c r="K88" s="182"/>
      <c r="L88" s="181"/>
      <c r="M88" s="181">
        <v>231</v>
      </c>
      <c r="N88" s="189"/>
      <c r="O88" s="181">
        <f>I88-L88+M88</f>
        <v>3063</v>
      </c>
      <c r="P88" s="177" t="s">
        <v>61</v>
      </c>
      <c r="Q88" s="177"/>
    </row>
    <row r="89" spans="1:17" s="19" customFormat="1" ht="31.5" customHeight="1">
      <c r="A89" s="105" t="s">
        <v>96</v>
      </c>
      <c r="B89" s="123" t="s">
        <v>104</v>
      </c>
      <c r="C89" s="109"/>
      <c r="D89" s="109"/>
      <c r="E89" s="105"/>
      <c r="F89" s="106"/>
      <c r="G89" s="106"/>
      <c r="H89" s="108"/>
      <c r="I89" s="106">
        <f>SUM(I90:I93)</f>
        <v>56497</v>
      </c>
      <c r="J89" s="106">
        <f aca="true" t="shared" si="17" ref="J89:O89">SUM(J90:J93)</f>
        <v>0</v>
      </c>
      <c r="K89" s="106">
        <f t="shared" si="17"/>
        <v>0</v>
      </c>
      <c r="L89" s="106">
        <f>SUM(L90:L93)</f>
        <v>5562</v>
      </c>
      <c r="M89" s="106">
        <f t="shared" si="17"/>
        <v>5562</v>
      </c>
      <c r="N89" s="106">
        <f t="shared" si="17"/>
        <v>0</v>
      </c>
      <c r="O89" s="106">
        <f t="shared" si="17"/>
        <v>56497</v>
      </c>
      <c r="P89" s="102"/>
      <c r="Q89" s="102"/>
    </row>
    <row r="90" spans="1:17" s="19" customFormat="1" ht="59.25" customHeight="1">
      <c r="A90" s="102">
        <v>1</v>
      </c>
      <c r="B90" s="103" t="s">
        <v>34</v>
      </c>
      <c r="C90" s="104">
        <v>2017</v>
      </c>
      <c r="D90" s="104">
        <v>2023</v>
      </c>
      <c r="E90" s="105"/>
      <c r="F90" s="106"/>
      <c r="G90" s="106"/>
      <c r="H90" s="108"/>
      <c r="I90" s="108">
        <v>19514</v>
      </c>
      <c r="J90" s="149"/>
      <c r="K90" s="149"/>
      <c r="L90" s="108">
        <v>2185</v>
      </c>
      <c r="M90" s="108"/>
      <c r="N90" s="108"/>
      <c r="O90" s="108">
        <f>I90-L90+M90</f>
        <v>17329</v>
      </c>
      <c r="P90" s="102" t="s">
        <v>82</v>
      </c>
      <c r="Q90" s="102"/>
    </row>
    <row r="91" spans="1:17" s="19" customFormat="1" ht="46.5">
      <c r="A91" s="158">
        <v>2</v>
      </c>
      <c r="B91" s="159" t="s">
        <v>40</v>
      </c>
      <c r="C91" s="104">
        <v>2017</v>
      </c>
      <c r="D91" s="104">
        <v>2024</v>
      </c>
      <c r="E91" s="105"/>
      <c r="F91" s="106"/>
      <c r="G91" s="106"/>
      <c r="H91" s="108"/>
      <c r="I91" s="108">
        <v>13500</v>
      </c>
      <c r="J91" s="149"/>
      <c r="K91" s="149"/>
      <c r="L91" s="108"/>
      <c r="M91" s="108">
        <v>1920</v>
      </c>
      <c r="N91" s="108"/>
      <c r="O91" s="108">
        <f>I91-L91+M91</f>
        <v>15420</v>
      </c>
      <c r="P91" s="160" t="s">
        <v>242</v>
      </c>
      <c r="Q91" s="102"/>
    </row>
    <row r="92" spans="1:17" s="19" customFormat="1" ht="53.25" customHeight="1">
      <c r="A92" s="102">
        <v>3</v>
      </c>
      <c r="B92" s="103" t="s">
        <v>46</v>
      </c>
      <c r="C92" s="104">
        <v>2021</v>
      </c>
      <c r="D92" s="104">
        <v>2024</v>
      </c>
      <c r="E92" s="105"/>
      <c r="F92" s="106"/>
      <c r="G92" s="106"/>
      <c r="H92" s="108"/>
      <c r="I92" s="108">
        <v>14143</v>
      </c>
      <c r="J92" s="149"/>
      <c r="K92" s="149"/>
      <c r="L92" s="108">
        <v>3377</v>
      </c>
      <c r="M92" s="108"/>
      <c r="N92" s="108"/>
      <c r="O92" s="108">
        <f>I92-L92+M92</f>
        <v>10766</v>
      </c>
      <c r="P92" s="102" t="s">
        <v>74</v>
      </c>
      <c r="Q92" s="102"/>
    </row>
    <row r="93" spans="1:17" ht="31.5" customHeight="1">
      <c r="A93" s="145">
        <v>4</v>
      </c>
      <c r="B93" s="146" t="s">
        <v>126</v>
      </c>
      <c r="C93" s="147"/>
      <c r="D93" s="147"/>
      <c r="E93" s="148"/>
      <c r="F93" s="155"/>
      <c r="G93" s="155"/>
      <c r="H93" s="155"/>
      <c r="I93" s="155">
        <v>9340</v>
      </c>
      <c r="J93" s="155"/>
      <c r="K93" s="155"/>
      <c r="L93" s="155"/>
      <c r="M93" s="155">
        <v>3642</v>
      </c>
      <c r="N93" s="155"/>
      <c r="O93" s="108">
        <f>I93-L93+M93</f>
        <v>12982</v>
      </c>
      <c r="P93" s="102"/>
      <c r="Q93" s="145"/>
    </row>
  </sheetData>
  <sheetProtection/>
  <mergeCells count="23">
    <mergeCell ref="A6:A9"/>
    <mergeCell ref="B6:B9"/>
    <mergeCell ref="C6:D7"/>
    <mergeCell ref="E6:G7"/>
    <mergeCell ref="H6:I6"/>
    <mergeCell ref="H7:H9"/>
    <mergeCell ref="I7:I9"/>
    <mergeCell ref="J6:M6"/>
    <mergeCell ref="J7:K8"/>
    <mergeCell ref="L7:M8"/>
    <mergeCell ref="E8:E9"/>
    <mergeCell ref="F8:G8"/>
    <mergeCell ref="P6:P9"/>
    <mergeCell ref="A1:Q1"/>
    <mergeCell ref="Q6:Q9"/>
    <mergeCell ref="N7:N9"/>
    <mergeCell ref="C8:C9"/>
    <mergeCell ref="D8:D9"/>
    <mergeCell ref="O7:O9"/>
    <mergeCell ref="N6:O6"/>
    <mergeCell ref="A2:Q2"/>
    <mergeCell ref="A3:Q3"/>
    <mergeCell ref="P5:Q5"/>
  </mergeCells>
  <printOptions horizontalCentered="1"/>
  <pageMargins left="0.1968503937007874" right="0.1968503937007874" top="0.4330708661417323" bottom="0.4330708661417323" header="0.31496062992125984" footer="0.31496062992125984"/>
  <pageSetup fitToHeight="0" horizontalDpi="600" verticalDpi="600" orientation="landscape" paperSize="9" scale="5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B1">
      <selection activeCell="G21" sqref="G21"/>
    </sheetView>
  </sheetViews>
  <sheetFormatPr defaultColWidth="9.140625" defaultRowHeight="15"/>
  <cols>
    <col min="6" max="6" width="11.7109375" style="0" customWidth="1"/>
    <col min="8" max="8" width="11.57421875" style="112" customWidth="1"/>
  </cols>
  <sheetData>
    <row r="2" spans="5:7" ht="14.25">
      <c r="E2">
        <v>768905</v>
      </c>
      <c r="F2">
        <v>614700</v>
      </c>
      <c r="G2">
        <f>E2-F2</f>
        <v>154205</v>
      </c>
    </row>
    <row r="3" spans="3:7" ht="14.25">
      <c r="C3">
        <f>SUM(C4:C13)</f>
        <v>93805</v>
      </c>
      <c r="D3" s="112">
        <f>SUM(D4:D13)</f>
        <v>5131</v>
      </c>
      <c r="G3">
        <f>F2-D3</f>
        <v>609569</v>
      </c>
    </row>
    <row r="4" spans="3:7" ht="14.25">
      <c r="C4">
        <v>2766</v>
      </c>
      <c r="D4">
        <v>86</v>
      </c>
      <c r="G4">
        <f>G2+D3</f>
        <v>159336</v>
      </c>
    </row>
    <row r="5" spans="3:4" ht="14.25">
      <c r="C5">
        <v>25936</v>
      </c>
      <c r="D5">
        <v>992</v>
      </c>
    </row>
    <row r="6" spans="3:11" ht="14.25">
      <c r="C6">
        <v>15009</v>
      </c>
      <c r="D6">
        <v>1160</v>
      </c>
      <c r="I6" s="112">
        <f>SUM(I7:I11)</f>
        <v>2850445</v>
      </c>
      <c r="J6">
        <f>SUM(J7:J11)</f>
        <v>2443304</v>
      </c>
      <c r="K6" s="112">
        <f>SUM(K7:K11)</f>
        <v>407141</v>
      </c>
    </row>
    <row r="7" spans="3:11" ht="15">
      <c r="C7">
        <v>8286</v>
      </c>
      <c r="D7">
        <v>447</v>
      </c>
      <c r="F7" s="17">
        <f>SUM(F8:F10)</f>
        <v>597098</v>
      </c>
      <c r="G7" s="17">
        <f>SUM(G8:G10)</f>
        <v>93805</v>
      </c>
      <c r="H7" s="17">
        <f>SUM(H8:H10)</f>
        <v>503293</v>
      </c>
      <c r="I7">
        <f>J7+K7</f>
        <v>768905</v>
      </c>
      <c r="J7">
        <v>609569</v>
      </c>
      <c r="K7">
        <v>159336</v>
      </c>
    </row>
    <row r="8" spans="3:10" ht="15">
      <c r="C8">
        <v>5651</v>
      </c>
      <c r="D8">
        <v>313</v>
      </c>
      <c r="F8" s="16">
        <v>105463</v>
      </c>
      <c r="G8">
        <v>2766</v>
      </c>
      <c r="H8" s="111">
        <f>F8-G8</f>
        <v>102697</v>
      </c>
      <c r="I8" s="112">
        <f>J8+K8</f>
        <v>1124500</v>
      </c>
      <c r="J8">
        <v>1124500</v>
      </c>
    </row>
    <row r="9" spans="3:11" ht="15">
      <c r="C9">
        <v>737</v>
      </c>
      <c r="D9">
        <v>40</v>
      </c>
      <c r="F9" s="16">
        <v>395135</v>
      </c>
      <c r="G9">
        <f>SUM(C5:C13)</f>
        <v>91039</v>
      </c>
      <c r="H9" s="111">
        <f>F9-G9</f>
        <v>304096</v>
      </c>
      <c r="I9" s="112">
        <f>J9+K9</f>
        <v>597098</v>
      </c>
      <c r="J9">
        <v>503293</v>
      </c>
      <c r="K9">
        <v>93805</v>
      </c>
    </row>
    <row r="10" spans="3:10" ht="15">
      <c r="C10">
        <v>6298</v>
      </c>
      <c r="D10">
        <v>430</v>
      </c>
      <c r="F10" s="16">
        <v>96500</v>
      </c>
      <c r="H10" s="111">
        <f>F10-G10</f>
        <v>96500</v>
      </c>
      <c r="I10" s="112">
        <f>J10+K10</f>
        <v>205942</v>
      </c>
      <c r="J10">
        <v>205942</v>
      </c>
    </row>
    <row r="11" spans="3:11" ht="14.25">
      <c r="C11">
        <v>17037</v>
      </c>
      <c r="D11">
        <v>1011</v>
      </c>
      <c r="I11" s="112">
        <f>J11+K11</f>
        <v>154000</v>
      </c>
      <c r="K11">
        <v>154000</v>
      </c>
    </row>
    <row r="12" spans="3:4" ht="14.25">
      <c r="C12">
        <v>10577</v>
      </c>
      <c r="D12">
        <v>571</v>
      </c>
    </row>
    <row r="13" spans="3:4" ht="14.25">
      <c r="C13">
        <v>1508</v>
      </c>
      <c r="D13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2023-10-20T04:42:27Z</cp:lastPrinted>
  <dcterms:created xsi:type="dcterms:W3CDTF">2011-09-23T07:23:18Z</dcterms:created>
  <dcterms:modified xsi:type="dcterms:W3CDTF">2023-10-20T04:42:29Z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DDYPFUVZ5X6F-6-6051</vt:lpwstr>
  </property>
  <property fmtid="{D5CDD505-2E9C-101B-9397-08002B2CF9AE}" pid="4" name="_dlc_DocIdItemGu">
    <vt:lpwstr>73d10cac-f7ff-4634-9376-d5816ac1e640</vt:lpwstr>
  </property>
  <property fmtid="{D5CDD505-2E9C-101B-9397-08002B2CF9AE}" pid="5" name="_dlc_DocIdU">
    <vt:lpwstr>https://dbdc.backan.gov.vn/_layouts/15/DocIdRedir.aspx?ID=DDYPFUVZ5X6F-6-6051, DDYPFUVZ5X6F-6-6051</vt:lpwstr>
  </property>
  <property fmtid="{D5CDD505-2E9C-101B-9397-08002B2CF9AE}" pid="6" name="MaTinB">
    <vt:lpwstr>a13f9bb79810e030</vt:lpwstr>
  </property>
</Properties>
</file>