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A188FD6B-74D2-4E5A-9D82-EF83CD5E8908}" xr6:coauthVersionLast="47" xr6:coauthVersionMax="47" xr10:uidLastSave="{00000000-0000-0000-0000-000000000000}"/>
  <bookViews>
    <workbookView xWindow="6795" yWindow="1485" windowWidth="21600" windowHeight="11385" xr2:uid="{00000000-000D-0000-FFFF-FFFF00000000}"/>
  </bookViews>
  <sheets>
    <sheet name="Biểu số 01" sheetId="1" r:id="rId1"/>
    <sheet name="biểu 2" sheetId="3" r:id="rId2"/>
    <sheet name="Biểu số 2" sheetId="2" state="hidden" r:id="rId3"/>
  </sheets>
  <definedNames>
    <definedName name="_xlnm.Print_Titles" localSheetId="0">'Biểu số 01'!$5:$8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3" l="1"/>
  <c r="T37" i="1" l="1"/>
  <c r="S37" i="1"/>
  <c r="D23" i="3" l="1"/>
  <c r="D22" i="3"/>
  <c r="I16" i="3" l="1"/>
  <c r="H16" i="3"/>
  <c r="G16" i="3"/>
  <c r="F16" i="3"/>
  <c r="E16" i="3"/>
  <c r="I15" i="3"/>
  <c r="H15" i="3"/>
  <c r="G15" i="3"/>
  <c r="F15" i="3"/>
  <c r="E15" i="3"/>
  <c r="I14" i="3"/>
  <c r="H14" i="3"/>
  <c r="G14" i="3"/>
  <c r="F14" i="3"/>
  <c r="E14" i="3"/>
  <c r="I13" i="3"/>
  <c r="H13" i="3"/>
  <c r="G13" i="3"/>
  <c r="F13" i="3"/>
  <c r="E13" i="3"/>
  <c r="I17" i="3"/>
  <c r="H11" i="3"/>
  <c r="H17" i="3" s="1"/>
  <c r="G11" i="3"/>
  <c r="G17" i="3" s="1"/>
  <c r="F11" i="3"/>
  <c r="F17" i="3" s="1"/>
  <c r="E11" i="3"/>
  <c r="D10" i="3"/>
  <c r="D9" i="3"/>
  <c r="D8" i="3"/>
  <c r="D7" i="3"/>
  <c r="E17" i="3" l="1"/>
  <c r="D11" i="3"/>
  <c r="E12" i="3"/>
  <c r="D16" i="3"/>
  <c r="I12" i="3"/>
  <c r="D17" i="3"/>
  <c r="D13" i="3"/>
  <c r="H12" i="3"/>
  <c r="D15" i="3"/>
  <c r="G12" i="3"/>
  <c r="F12" i="3"/>
  <c r="D14" i="3"/>
  <c r="D12" i="3" l="1"/>
  <c r="M31" i="1" l="1"/>
  <c r="M32" i="1"/>
  <c r="M33" i="1"/>
  <c r="M34" i="1"/>
  <c r="M35" i="1"/>
  <c r="M36" i="1"/>
  <c r="Y37" i="1"/>
  <c r="Y36" i="1"/>
  <c r="Y35" i="1"/>
  <c r="T34" i="1"/>
  <c r="Y34" i="1" s="1"/>
  <c r="S34" i="1"/>
  <c r="X34" i="1" s="1"/>
  <c r="T33" i="1"/>
  <c r="Y33" i="1" s="1"/>
  <c r="S33" i="1"/>
  <c r="X33" i="1" s="1"/>
  <c r="T32" i="1"/>
  <c r="Y32" i="1" s="1"/>
  <c r="S32" i="1"/>
  <c r="T31" i="1"/>
  <c r="Y31" i="1" s="1"/>
  <c r="S31" i="1"/>
  <c r="X31" i="1" s="1"/>
  <c r="M37" i="1"/>
  <c r="P37" i="1"/>
  <c r="P36" i="1"/>
  <c r="P35" i="1"/>
  <c r="P34" i="1"/>
  <c r="P33" i="1"/>
  <c r="P32" i="1"/>
  <c r="P31" i="1"/>
  <c r="L30" i="1"/>
  <c r="N30" i="1"/>
  <c r="O30" i="1"/>
  <c r="Q30" i="1"/>
  <c r="R30" i="1"/>
  <c r="U30" i="1"/>
  <c r="V30" i="1"/>
  <c r="P29" i="1"/>
  <c r="P28" i="1"/>
  <c r="P27" i="1"/>
  <c r="P26" i="1"/>
  <c r="P25" i="1"/>
  <c r="P24" i="1"/>
  <c r="P23" i="1"/>
  <c r="P22" i="1"/>
  <c r="X36" i="1"/>
  <c r="X35" i="1"/>
  <c r="X32" i="1"/>
  <c r="Y29" i="1"/>
  <c r="X29" i="1"/>
  <c r="Y28" i="1"/>
  <c r="X28" i="1"/>
  <c r="W28" i="1" s="1"/>
  <c r="Y27" i="1"/>
  <c r="X27" i="1"/>
  <c r="W27" i="1"/>
  <c r="Y26" i="1"/>
  <c r="X26" i="1"/>
  <c r="Y25" i="1"/>
  <c r="X25" i="1"/>
  <c r="Y24" i="1"/>
  <c r="X24" i="1"/>
  <c r="Y23" i="1"/>
  <c r="X23" i="1"/>
  <c r="Y22" i="1"/>
  <c r="X22" i="1"/>
  <c r="Q21" i="1"/>
  <c r="Q20" i="1" s="1"/>
  <c r="Q19" i="1" s="1"/>
  <c r="Q10" i="1" s="1"/>
  <c r="R21" i="1"/>
  <c r="R20" i="1" s="1"/>
  <c r="R19" i="1" s="1"/>
  <c r="R10" i="1" s="1"/>
  <c r="S21" i="1"/>
  <c r="S20" i="1" s="1"/>
  <c r="T21" i="1"/>
  <c r="T20" i="1" s="1"/>
  <c r="U21" i="1"/>
  <c r="U20" i="1" s="1"/>
  <c r="U19" i="1" s="1"/>
  <c r="V21" i="1"/>
  <c r="V20" i="1" s="1"/>
  <c r="V19" i="1" s="1"/>
  <c r="P30" i="1" l="1"/>
  <c r="W26" i="1"/>
  <c r="W29" i="1"/>
  <c r="W23" i="1"/>
  <c r="W22" i="1"/>
  <c r="W24" i="1"/>
  <c r="W25" i="1"/>
  <c r="X21" i="1"/>
  <c r="X20" i="1" s="1"/>
  <c r="W35" i="1"/>
  <c r="S30" i="1"/>
  <c r="W33" i="1"/>
  <c r="W34" i="1"/>
  <c r="T30" i="1"/>
  <c r="W32" i="1"/>
  <c r="Y30" i="1"/>
  <c r="X37" i="1"/>
  <c r="W37" i="1" s="1"/>
  <c r="M30" i="1"/>
  <c r="W36" i="1"/>
  <c r="W31" i="1"/>
  <c r="P21" i="1"/>
  <c r="P20" i="1" s="1"/>
  <c r="P19" i="1" s="1"/>
  <c r="P10" i="1" s="1"/>
  <c r="Y21" i="1"/>
  <c r="Y20" i="1" s="1"/>
  <c r="X30" i="1" l="1"/>
  <c r="X19" i="1" s="1"/>
  <c r="Y19" i="1"/>
  <c r="W21" i="1"/>
  <c r="W20" i="1" s="1"/>
  <c r="D19" i="3"/>
  <c r="S19" i="1"/>
  <c r="D20" i="3"/>
  <c r="T19" i="1"/>
  <c r="W30" i="1"/>
  <c r="Q18" i="1"/>
  <c r="P18" i="1" s="1"/>
  <c r="Q17" i="1"/>
  <c r="P17" i="1"/>
  <c r="P16" i="1"/>
  <c r="R16" i="1"/>
  <c r="Q16" i="1"/>
  <c r="W19" i="1" l="1"/>
  <c r="E19" i="3"/>
  <c r="I19" i="3"/>
  <c r="G19" i="3"/>
  <c r="F19" i="3"/>
  <c r="H19" i="3"/>
  <c r="E20" i="3"/>
  <c r="I20" i="3"/>
  <c r="G20" i="3"/>
  <c r="H20" i="3"/>
  <c r="F20" i="3"/>
  <c r="P15" i="1"/>
  <c r="Q15" i="1"/>
  <c r="R15" i="1"/>
  <c r="J37" i="1"/>
  <c r="J36" i="1"/>
  <c r="J35" i="1"/>
  <c r="J34" i="1"/>
  <c r="J33" i="1"/>
  <c r="K30" i="1"/>
  <c r="J32" i="1"/>
  <c r="J31" i="1"/>
  <c r="J29" i="1"/>
  <c r="J28" i="1"/>
  <c r="J27" i="1"/>
  <c r="J26" i="1"/>
  <c r="J25" i="1"/>
  <c r="J24" i="1"/>
  <c r="J23" i="1"/>
  <c r="J22" i="1"/>
  <c r="L21" i="1"/>
  <c r="L20" i="1" s="1"/>
  <c r="L19" i="1" s="1"/>
  <c r="K21" i="1"/>
  <c r="K20" i="1" s="1"/>
  <c r="K19" i="1" s="1"/>
  <c r="H15" i="1"/>
  <c r="I15" i="1"/>
  <c r="O15" i="1"/>
  <c r="U15" i="1"/>
  <c r="V15" i="1"/>
  <c r="H13" i="1"/>
  <c r="I13" i="1"/>
  <c r="J13" i="1"/>
  <c r="K13" i="1"/>
  <c r="L13" i="1"/>
  <c r="M13" i="1"/>
  <c r="N13" i="1"/>
  <c r="O13" i="1"/>
  <c r="U13" i="1"/>
  <c r="U12" i="1" s="1"/>
  <c r="U11" i="1" s="1"/>
  <c r="U10" i="1" s="1"/>
  <c r="V13" i="1"/>
  <c r="V12" i="1" s="1"/>
  <c r="G13" i="1"/>
  <c r="J21" i="1" l="1"/>
  <c r="J20" i="1" s="1"/>
  <c r="V11" i="1"/>
  <c r="V10" i="1" s="1"/>
  <c r="J30" i="1"/>
  <c r="J19" i="1" l="1"/>
  <c r="T18" i="1"/>
  <c r="Y18" i="1" s="1"/>
  <c r="S18" i="1"/>
  <c r="X18" i="1" s="1"/>
  <c r="W18" i="1" s="1"/>
  <c r="M18" i="1"/>
  <c r="J18" i="1"/>
  <c r="G18" i="1"/>
  <c r="N17" i="1"/>
  <c r="N15" i="1" s="1"/>
  <c r="L17" i="1"/>
  <c r="K17" i="1"/>
  <c r="G17" i="1"/>
  <c r="T16" i="1"/>
  <c r="S16" i="1"/>
  <c r="M16" i="1"/>
  <c r="J16" i="1"/>
  <c r="G16" i="1"/>
  <c r="G15" i="1" s="1"/>
  <c r="T14" i="1"/>
  <c r="S14" i="1"/>
  <c r="G12" i="1"/>
  <c r="N12" i="1"/>
  <c r="L12" i="1"/>
  <c r="J12" i="1"/>
  <c r="I12" i="1"/>
  <c r="I11" i="1" s="1"/>
  <c r="H12" i="1"/>
  <c r="K12" i="1"/>
  <c r="M15" i="1" l="1"/>
  <c r="Y14" i="1"/>
  <c r="Y13" i="1" s="1"/>
  <c r="Y12" i="1" s="1"/>
  <c r="T13" i="1"/>
  <c r="T12" i="1" s="1"/>
  <c r="K15" i="1"/>
  <c r="K11" i="1" s="1"/>
  <c r="K10" i="1" s="1"/>
  <c r="X16" i="1"/>
  <c r="T17" i="1"/>
  <c r="Y17" i="1" s="1"/>
  <c r="L15" i="1"/>
  <c r="Y16" i="1"/>
  <c r="T15" i="1"/>
  <c r="X14" i="1"/>
  <c r="S13" i="1"/>
  <c r="S12" i="1" s="1"/>
  <c r="H11" i="1"/>
  <c r="G11" i="1"/>
  <c r="J17" i="1"/>
  <c r="J15" i="1" s="1"/>
  <c r="M12" i="1"/>
  <c r="S17" i="1"/>
  <c r="X17" i="1" s="1"/>
  <c r="O12" i="1"/>
  <c r="S15" i="1" l="1"/>
  <c r="S11" i="1" s="1"/>
  <c r="S10" i="1" s="1"/>
  <c r="W17" i="1"/>
  <c r="X13" i="1"/>
  <c r="X12" i="1" s="1"/>
  <c r="W14" i="1"/>
  <c r="W13" i="1" s="1"/>
  <c r="W12" i="1" s="1"/>
  <c r="Y15" i="1"/>
  <c r="Y11" i="1" s="1"/>
  <c r="Y10" i="1" s="1"/>
  <c r="W16" i="1"/>
  <c r="W15" i="1" s="1"/>
  <c r="X15" i="1"/>
  <c r="J11" i="1"/>
  <c r="J10" i="1" s="1"/>
  <c r="N11" i="1"/>
  <c r="L11" i="1"/>
  <c r="L10" i="1" s="1"/>
  <c r="W11" i="1" l="1"/>
  <c r="W10" i="1" s="1"/>
  <c r="X11" i="1"/>
  <c r="X10" i="1" s="1"/>
  <c r="T11" i="1"/>
  <c r="T10" i="1" s="1"/>
  <c r="O11" i="1"/>
  <c r="M11" i="1"/>
</calcChain>
</file>

<file path=xl/sharedStrings.xml><?xml version="1.0" encoding="utf-8"?>
<sst xmlns="http://schemas.openxmlformats.org/spreadsheetml/2006/main" count="298" uniqueCount="157">
  <si>
    <t>(Kèm theo Công văn số      /SKHĐT-THQH ngày    /4/2024 của Sở Kế hoạch và Đầu tư)</t>
  </si>
  <si>
    <t>Đơn vị: Triệu đồng</t>
  </si>
  <si>
    <t>STT</t>
  </si>
  <si>
    <t>Chương trình/dự án</t>
  </si>
  <si>
    <t>TMĐT</t>
  </si>
  <si>
    <t>Quyết định phê duyệt đầu tư</t>
  </si>
  <si>
    <t>Trong đó:</t>
  </si>
  <si>
    <t>NSTW</t>
  </si>
  <si>
    <t>NSĐP (đối ứng ngân sách tỉnh)</t>
  </si>
  <si>
    <t>Tổng</t>
  </si>
  <si>
    <t>Kế hoạch đầu tư công trung hạn giai đoạn 2021-2025</t>
  </si>
  <si>
    <t>I</t>
  </si>
  <si>
    <t>Chương trình…..</t>
  </si>
  <si>
    <t>Tổng kế hoạch vốn</t>
  </si>
  <si>
    <t>Biểu số 01</t>
  </si>
  <si>
    <t>Kế hoạch vốn công trung hạn giai đoạn 2021-2025 có khả năng thực hiện và giải ngân</t>
  </si>
  <si>
    <t>Ghi chú</t>
  </si>
  <si>
    <t>A</t>
  </si>
  <si>
    <t>Dự án thành phần ….</t>
  </si>
  <si>
    <t>-</t>
  </si>
  <si>
    <t>Dự án….</t>
  </si>
  <si>
    <t>…..</t>
  </si>
  <si>
    <t>II</t>
  </si>
  <si>
    <t>….</t>
  </si>
  <si>
    <t>Cấp huyện điều hành (không báo cáo chi tiết các dự án thuộc dự án thành phần)</t>
  </si>
  <si>
    <t>Cấp tỉnh điều hành (báo cáo chi tiết các dự án thuộc dự án thành phần)</t>
  </si>
  <si>
    <t>Kế hoạch vốn đề nghị điều chỉnh</t>
  </si>
  <si>
    <t>KH năm 2022 đã được chuyển nguồn sang năm 2024</t>
  </si>
  <si>
    <t>KH năm 2023 đã được chuyển nguồn sang năm 2024</t>
  </si>
  <si>
    <t>KH năm 2024</t>
  </si>
  <si>
    <t>BIỂU ĐỀ XUẤT ĐIỀU CHỈNH KẾ HOẠCH ĐẦU TƯ CÔNG NĂM 2024 VÀ KẾ HOẠCH CHƯA GIẢI NGÂN HẾT TRONG NĂM 2023 ĐÃ ĐƯỢC CHUYỂN NGUỒN SANG NĂM 2024 THỰC HIỆN CÁC CHƯƠNG TRÌNH MỤC TIÊU QUỐC GIA</t>
  </si>
  <si>
    <t>Kế hoạch vốn giao năm 2024</t>
  </si>
  <si>
    <t>Kế hoạch vốn giao năm 2024 sau điều chỉnh</t>
  </si>
  <si>
    <t>Giảm</t>
  </si>
  <si>
    <t>Tăng</t>
  </si>
  <si>
    <t>6 = 7 + 8</t>
  </si>
  <si>
    <t>12 = 13 + 14</t>
  </si>
  <si>
    <t>7 = 9 + 13 + 16</t>
  </si>
  <si>
    <t>8 = 11 + 14 + 17</t>
  </si>
  <si>
    <t>9 = 10 + 11</t>
  </si>
  <si>
    <t>15 = 16 + 17</t>
  </si>
  <si>
    <t>30 = 31 + 32</t>
  </si>
  <si>
    <t>31 = 34 + 37 + 40</t>
  </si>
  <si>
    <t>32 = 35 + 38 + 41</t>
  </si>
  <si>
    <t>33 = 34 + 35</t>
  </si>
  <si>
    <t>34 = 10 - 18 + 19</t>
  </si>
  <si>
    <t>35 = 11 - 20 +21</t>
  </si>
  <si>
    <t>36 = 37 + 38</t>
  </si>
  <si>
    <t>37 = 13 - 22 + 23</t>
  </si>
  <si>
    <t>38 = 14 - 24 + 25</t>
  </si>
  <si>
    <t>39 = 40 + 41</t>
  </si>
  <si>
    <t>40 = 16 - 26 + 27</t>
  </si>
  <si>
    <t>41 = 17 - 28 + 29</t>
  </si>
  <si>
    <t>Nội dung số 04: Hỗ trợ nước sinh hoạt</t>
  </si>
  <si>
    <t>Dự án Bố trí, ổn định dân cư tại chỗ các thôn thuộc xã Công Bằng, huyện Pác Nặm</t>
  </si>
  <si>
    <t>Bố trí, ổn định dân cư tại chỗ các thôn thuộc xã Thượng Quan, huyện Ngân Sơn, tỉnh Bắc Kạn</t>
  </si>
  <si>
    <t xml:space="preserve">Bố trí, ổn định dân cư tại chỗ các thôn thuộc xã Đôn Phong, huyện Bạch Thông, tỉnh Bắc Kạn </t>
  </si>
  <si>
    <t>2022-2024</t>
  </si>
  <si>
    <t>Xã Công Bằng, huyện Pác Nặm</t>
  </si>
  <si>
    <t>2054/QĐ-UBND ngày 24/10/2022</t>
  </si>
  <si>
    <t>2023-2025</t>
  </si>
  <si>
    <t>Xã Thượng Quan, huyện Ngân Sơn</t>
  </si>
  <si>
    <t>Xây dựng cơ sở hạ tầng để bố trí, ổn định dân cư tại chỗ các thôn Pác Đa, Cốc Lùng, Pù Pjoót thuộc xã Thượng Quan, huyện Ngân Sơn, tỉnh Bắc Kạn, bao gồm các hạng mục chính như: Đường giao thông, hệ thống cấp nước sinh hoạt, hệ thống thủy lợi, nhà văn hóa thôn</t>
  </si>
  <si>
    <t>2084/QĐ-UBND ngày 27/10/2022</t>
  </si>
  <si>
    <t>Xã Đôn Phong, huyện Bạch Thông</t>
  </si>
  <si>
    <t>Xây dựng các công trình hạ tầng để phục vụ ổn định dân cư tại chỗ các thôn Lủng Lầu và thôn Nặm Tốc, xã Đôn Phong, huyện Bạch Thông, bao gồm các hạng mục: Đường giao thông, hệ thống cấp nước sinh hoạt và các công trình cần thiết khác (nếu có)</t>
  </si>
  <si>
    <t>Dự kiến thời gian thực hiện</t>
  </si>
  <si>
    <t>Địa điểm thực hiện</t>
  </si>
  <si>
    <t>Quy mô đầu tư được phê duyệt hoặc dự kiến</t>
  </si>
  <si>
    <t>TỈNH ĐIỀU HÀNH</t>
  </si>
  <si>
    <t>2236/QĐ-UBND ngày 30/11/2023</t>
  </si>
  <si>
    <t>Xây dựng cơ sở hạ tầng để bố trí, ổn định dân cư tại chỗ các thôn Nà Chảo, Nà Tậu, Phiêng Luông, Trung Hòa thuộc xã Công Bằng, huyện Pác Nặm, tỉnh Bắc Kạn, bao gồm các hạng mục chính như: Đường giao thông, hệ thống cấp nước sinh hoạt, hệ thống thủy lợi,...</t>
  </si>
  <si>
    <r>
      <t>Cấp nước sinh hoạt tập trung vùng đồng bào dân tộc thiểu số và miền núi tỉnh Bắc Kạn năm 2024-2025</t>
    </r>
    <r>
      <rPr>
        <b/>
        <sz val="14"/>
        <color rgb="FF000000"/>
        <rFont val="Times New Roman"/>
        <family val="1"/>
      </rPr>
      <t xml:space="preserve"> </t>
    </r>
  </si>
  <si>
    <t>2024-2025</t>
  </si>
  <si>
    <t>Số Quyết định đầu tư</t>
  </si>
  <si>
    <t>Điều chỉnh giảm</t>
  </si>
  <si>
    <t>Điều chỉnh tăng</t>
  </si>
  <si>
    <t>Kế hoạch đầu tư công trung hạn giai đoạn 2021-2025 sau điều chỉnh</t>
  </si>
  <si>
    <t>B</t>
  </si>
  <si>
    <t xml:space="preserve"> DỰ ÁN 4 - ĐẦU TƯ CƠ SỞ HẠ TẦNG THIẾT YẾU, PHỤC VỤ SẢN XUẤT, ĐỜI SỐNG VÙNG ĐỒNG BÀO DTTS&amp;MN </t>
  </si>
  <si>
    <t>Nội dung số 01: Đầu tư cơ sở hạ tầng thiết yếu cùng đồng bào dân tộc thiểu số và miền núi; ưu tiên đối với các xã ĐBKK, thôn ĐBKK</t>
  </si>
  <si>
    <t>Huyện Chợ Mới</t>
  </si>
  <si>
    <t>Huyện Chợ Đồn</t>
  </si>
  <si>
    <t>Huyện Ngân Sơn</t>
  </si>
  <si>
    <t>Huyện Bạch Thông</t>
  </si>
  <si>
    <t>Huyện Na Rì</t>
  </si>
  <si>
    <t>Huyện Pác Nặm</t>
  </si>
  <si>
    <t>Huyện Ba Bể</t>
  </si>
  <si>
    <t>Thành phố Bắc Kạn</t>
  </si>
  <si>
    <t>DỰ ÁN 10: TRUYỀN THÔNG, TUYÊN TRUYỀN, VẬN ĐỘNG TRONG VÙNG ĐỒNG BÀO DÂN TỘC THIỂU SỐ, KIỂM TRA GIÁM SÁT ĐÁNH GIÁ VIỆC TỔ CHỨC THỰC HIỆN CHƯƠNG TRÌNH</t>
  </si>
  <si>
    <t>UBND Huyện Chợ Mới</t>
  </si>
  <si>
    <t>UBND huyện Chợ Đồn</t>
  </si>
  <si>
    <t>UBND huyện Ngân Sơn</t>
  </si>
  <si>
    <t>UBND huyện Bạch Thông</t>
  </si>
  <si>
    <t>UBND huyện Na Rì</t>
  </si>
  <si>
    <t>UBND huyện Pác Nặm</t>
  </si>
  <si>
    <t>UBND huyện Ba Bể</t>
  </si>
  <si>
    <t>UBND thành phố Bắc Kạn</t>
  </si>
  <si>
    <t>DỰ ÁN 1 - GIẢI QUYẾT TÌNH TRẠNG THIẾU ĐẤT Ở, NHÀ Ở, ĐẤT SẢN XUẤT, NƯỚC SINH HOẠT</t>
  </si>
  <si>
    <t>DỰ ÁN 2 - QUY HOẠCH, SẮP XẾP, BỐ TRÍ, ỔN ĐỊNH DÂN CƯ Ở NHỮNG NƠI CẦN THIẾT</t>
  </si>
  <si>
    <t>KH vốn đã giao 2021-2024</t>
  </si>
  <si>
    <t>Ban QLDA ĐTXD CT NN&amp;PTNT</t>
  </si>
  <si>
    <t>Phải điều chỉnh giảm KH năm 2024</t>
  </si>
  <si>
    <t>Phải điều chỉnh giảm KH năm 2023</t>
  </si>
  <si>
    <t>Không phải điều chỉnh KH năm 2023</t>
  </si>
  <si>
    <t>Nội dung</t>
  </si>
  <si>
    <t>Đơn vị</t>
  </si>
  <si>
    <t>Tiêu chí</t>
  </si>
  <si>
    <t>Mỗi xã ĐBKK (xã khu vực III)</t>
  </si>
  <si>
    <t>Xã</t>
  </si>
  <si>
    <r>
      <t xml:space="preserve">Xã ATK thuộc khu vực II, I </t>
    </r>
    <r>
      <rPr>
        <i/>
        <sz val="14"/>
        <color rgb="FF000000"/>
        <rFont val="Times New Roman"/>
        <family val="1"/>
      </rPr>
      <t>(xã chưa được cấp có thẩm quyền công nhận đạt chuẩn NTM, hoàn thành mục tiêu Chương trình 135)</t>
    </r>
  </si>
  <si>
    <r>
      <t>Mỗi thôn ĐBKK không thuộc xã</t>
    </r>
    <r>
      <rPr>
        <b/>
        <sz val="14"/>
        <color rgb="FF000000"/>
        <rFont val="Times New Roman"/>
        <family val="1"/>
      </rPr>
      <t xml:space="preserve"> </t>
    </r>
    <r>
      <rPr>
        <sz val="14"/>
        <color rgb="FF000000"/>
        <rFont val="Times New Roman"/>
        <family val="1"/>
      </rPr>
      <t>khu vực III (Số</t>
    </r>
    <r>
      <rPr>
        <b/>
        <sz val="14"/>
        <color rgb="FF000000"/>
        <rFont val="Times New Roman"/>
        <family val="1"/>
      </rPr>
      <t xml:space="preserve"> </t>
    </r>
    <r>
      <rPr>
        <i/>
        <sz val="14"/>
        <color rgb="FF000000"/>
        <rFont val="Times New Roman"/>
        <family val="1"/>
      </rPr>
      <t>thôn ĐBKK được tính điểm phân bổ vốn không quá 04 thôn/xã ngoài khu vực III)</t>
    </r>
  </si>
  <si>
    <t>Thôn</t>
  </si>
  <si>
    <t>Xã ĐBKK đồng thời là xã ATK</t>
  </si>
  <si>
    <t>Tỷ lệ hộ nghèo của xã ĐBKK</t>
  </si>
  <si>
    <t>%</t>
  </si>
  <si>
    <t>C</t>
  </si>
  <si>
    <t>Triệu đồng</t>
  </si>
  <si>
    <t>BIỂU ĐIỀU CHỈNH KẾ HOẠCH ĐẦU TƯ CÔNG TRUNG HẠN GIAI ĐOẠN 2021-2025 THỰC HIỆN CÁC CHƯƠNG TRÌNH MỤC TIÊU QUỐC GIA</t>
  </si>
  <si>
    <t xml:space="preserve">Nội dung tiêu chí tính điểm cho địa phương </t>
  </si>
  <si>
    <t>Số điểm tiêu chí</t>
  </si>
  <si>
    <t>Ngân sách trung ương</t>
  </si>
  <si>
    <t>Chủ đầu tư/đơn vị thực hiện</t>
  </si>
  <si>
    <t>Ngân sách địa phương</t>
  </si>
  <si>
    <t>Dự kiến kế hoạch vốn hỗ trợ theo điểm</t>
  </si>
  <si>
    <t>Kế hoạch vốn làm tròn</t>
  </si>
  <si>
    <t>Phân bổ bổ sung kế hoạch vốn đầu tư phát triển thực hiện Dự án 4 - Đầu tư cơ sở hạ tầng thiết yếu, phục vụ sản xuất, đời sống trong vùng đồng bào dân tộc thiểu số và miền núi giai đoạn 2021-2025</t>
  </si>
  <si>
    <t>Huyện thực hiện thí điểm</t>
  </si>
  <si>
    <t>TỔNG CHƯƠNG TRÌNH MTQG PHÁT TRIỂN KINH TẾ XÃ HỘI VÙNG ĐỒNG BÀO DÂN TỘC THIỂU SỐ VÀ MIỀN NÚI</t>
  </si>
  <si>
    <t>HUYỆN ĐIỀU HÀNH</t>
  </si>
  <si>
    <t>Biểu số 2</t>
  </si>
  <si>
    <t>&gt;94569</t>
  </si>
  <si>
    <t>&gt;90066</t>
  </si>
  <si>
    <t>&gt;4503</t>
  </si>
  <si>
    <t>&gt;120748</t>
  </si>
  <si>
    <t>&gt;114998</t>
  </si>
  <si>
    <t>&gt;5750</t>
  </si>
  <si>
    <t>&gt;92936</t>
  </si>
  <si>
    <t>&gt;88510</t>
  </si>
  <si>
    <t>&gt;4426</t>
  </si>
  <si>
    <t>&gt;99142</t>
  </si>
  <si>
    <t>&gt;94421</t>
  </si>
  <si>
    <t>&gt;4721</t>
  </si>
  <si>
    <t>&gt;154894</t>
  </si>
  <si>
    <t>&gt;147518</t>
  </si>
  <si>
    <t>&gt;7376</t>
  </si>
  <si>
    <t>&gt;101338</t>
  </si>
  <si>
    <t>&gt;96512</t>
  </si>
  <si>
    <t>&gt;4826</t>
  </si>
  <si>
    <t>&gt;122293</t>
  </si>
  <si>
    <t>&gt;116469</t>
  </si>
  <si>
    <t>&gt;5824</t>
  </si>
  <si>
    <t>&gt;1505</t>
  </si>
  <si>
    <t>&gt;1433</t>
  </si>
  <si>
    <t>&gt;72</t>
  </si>
  <si>
    <t xml:space="preserve"> ='Biểu số 01'!A3:AA3</t>
  </si>
  <si>
    <t>(Kèm theo Tờ trình số        /TTr-UBND ngày       /5/2024 của UBND tỉnh Bắc Kạn)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</si>
</sst>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0.0"/>
  </numFmts>
  <fonts count="14" x14ac:knownFonts="1">
    <font>
      <sz val="11"/>
      <color theme="1"/>
      <name val="Calibri"/>
      <family val="2"/>
      <scheme val="minor"/>
    </font>
    <font>
      <sz val="14"/>
      <color theme="1"/>
      <name val="Times New Roman"/>
      <family val="1"/>
    </font>
    <font>
      <i/>
      <sz val="14"/>
      <color theme="1"/>
      <name val="Times New Roman"/>
      <family val="1"/>
    </font>
    <font>
      <b/>
      <sz val="14"/>
      <color theme="1"/>
      <name val="Times New Roman"/>
      <family val="1"/>
    </font>
    <font>
      <b/>
      <i/>
      <sz val="14"/>
      <color theme="1"/>
      <name val="Times New Roman"/>
      <family val="1"/>
    </font>
    <font>
      <sz val="11"/>
      <color theme="1"/>
      <name val="Calibri"/>
      <family val="2"/>
      <scheme val="minor"/>
    </font>
    <font>
      <sz val="12"/>
      <name val="Times New Roman"/>
      <family val="1"/>
    </font>
    <font>
      <sz val="12"/>
      <color theme="1"/>
      <name val="Times New Roman"/>
      <family val="2"/>
      <charset val="163"/>
    </font>
    <font>
      <b/>
      <sz val="14"/>
      <name val="Times New Roman"/>
      <family val="1"/>
    </font>
    <font>
      <b/>
      <i/>
      <sz val="14"/>
      <name val="Times New Roman"/>
      <family val="1"/>
    </font>
    <font>
      <sz val="14"/>
      <color rgb="FF000000"/>
      <name val="Times New Roman"/>
      <family val="1"/>
    </font>
    <font>
      <b/>
      <sz val="14"/>
      <color rgb="FF000000"/>
      <name val="Times New Roman"/>
      <family val="1"/>
    </font>
    <font>
      <i/>
      <sz val="14"/>
      <color rgb="FF000000"/>
      <name val="Times New Roman"/>
      <family val="1"/>
    </font>
    <font>
      <sz val="14"/>
      <name val="Times New Roman"/>
      <family val="1"/>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1" fontId="5" fillId="0" borderId="0" applyFont="0" applyFill="0" applyBorder="0" applyAlignment="0" applyProtection="0"/>
    <xf numFmtId="0" fontId="6" fillId="0" borderId="0"/>
    <xf numFmtId="0" fontId="7" fillId="0" borderId="0"/>
  </cellStyleXfs>
  <cellXfs count="120">
    <xf numFmtId="0" fontId="0" fillId="0" borderId="0" xfId="0"/>
    <xf numFmtId="0" fontId="3" fillId="0" borderId="1" xfId="0" applyFont="1" applyBorder="1" applyAlignment="1">
      <alignment horizontal="center" vertical="center"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4" fillId="0" borderId="1" xfId="0" quotePrefix="1"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vertical="center" wrapText="1"/>
    </xf>
    <xf numFmtId="3" fontId="13" fillId="0" borderId="1" xfId="0"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3" fontId="13" fillId="0" borderId="1" xfId="0" applyNumberFormat="1" applyFont="1" applyFill="1" applyBorder="1" applyAlignment="1">
      <alignment vertical="center" wrapText="1"/>
    </xf>
    <xf numFmtId="0" fontId="1" fillId="0" borderId="1" xfId="0" applyFont="1" applyBorder="1" applyAlignment="1">
      <alignment horizont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2" borderId="1" xfId="0" applyFont="1" applyFill="1" applyBorder="1" applyAlignment="1">
      <alignment horizontal="justify" vertical="center" wrapText="1"/>
    </xf>
    <xf numFmtId="164" fontId="1"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wrapText="1"/>
    </xf>
    <xf numFmtId="0" fontId="3" fillId="0" borderId="0" xfId="0" applyFont="1" applyAlignment="1">
      <alignment wrapText="1"/>
    </xf>
    <xf numFmtId="0" fontId="1" fillId="0" borderId="0" xfId="0" applyFont="1" applyAlignment="1">
      <alignment horizontal="center" wrapText="1"/>
    </xf>
    <xf numFmtId="0" fontId="1" fillId="0" borderId="0" xfId="0" applyFont="1" applyFill="1" applyAlignment="1">
      <alignment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1"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2" applyFont="1" applyFill="1" applyBorder="1" applyAlignment="1">
      <alignment vertical="center" wrapText="1"/>
    </xf>
    <xf numFmtId="41" fontId="3"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Fill="1" applyAlignment="1">
      <alignment vertical="center" wrapText="1"/>
    </xf>
    <xf numFmtId="0" fontId="4" fillId="0" borderId="1" xfId="0" quotePrefix="1" applyFont="1" applyFill="1" applyBorder="1" applyAlignment="1">
      <alignment horizontal="center" vertical="center" wrapText="1"/>
    </xf>
    <xf numFmtId="0" fontId="9" fillId="0" borderId="1" xfId="2" applyFont="1" applyFill="1" applyBorder="1" applyAlignment="1">
      <alignment vertical="center" wrapText="1"/>
    </xf>
    <xf numFmtId="41" fontId="4" fillId="0" borderId="1" xfId="1" applyFont="1" applyFill="1" applyBorder="1" applyAlignment="1">
      <alignment vertical="center" wrapText="1"/>
    </xf>
    <xf numFmtId="0" fontId="4" fillId="0" borderId="1" xfId="0" applyFont="1" applyFill="1" applyBorder="1" applyAlignment="1">
      <alignment vertical="center" wrapText="1"/>
    </xf>
    <xf numFmtId="0" fontId="2" fillId="0" borderId="0" xfId="0" applyFont="1" applyFill="1" applyAlignment="1">
      <alignment vertical="center" wrapText="1"/>
    </xf>
    <xf numFmtId="0" fontId="1" fillId="0" borderId="1" xfId="0" quotePrefix="1" applyFont="1" applyFill="1" applyBorder="1" applyAlignment="1">
      <alignment horizontal="center" vertical="center" wrapText="1"/>
    </xf>
    <xf numFmtId="3" fontId="10" fillId="0" borderId="1" xfId="3" applyNumberFormat="1" applyFont="1" applyFill="1" applyBorder="1" applyAlignment="1">
      <alignment vertical="center" wrapText="1"/>
    </xf>
    <xf numFmtId="3" fontId="10" fillId="0" borderId="1" xfId="3" applyNumberFormat="1" applyFont="1" applyFill="1" applyBorder="1" applyAlignment="1">
      <alignment horizontal="center" vertical="center" wrapText="1"/>
    </xf>
    <xf numFmtId="3" fontId="12" fillId="0" borderId="1" xfId="3" applyNumberFormat="1" applyFont="1" applyFill="1" applyBorder="1" applyAlignment="1">
      <alignment vertical="center" wrapText="1"/>
    </xf>
    <xf numFmtId="41" fontId="1" fillId="0" borderId="1" xfId="1" applyFont="1" applyFill="1" applyBorder="1" applyAlignment="1">
      <alignment horizontal="right" vertical="center" wrapText="1"/>
    </xf>
    <xf numFmtId="0" fontId="1"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3" fontId="11" fillId="0" borderId="1" xfId="3" applyNumberFormat="1" applyFont="1" applyFill="1" applyBorder="1" applyAlignment="1">
      <alignment horizontal="left" vertical="center" wrapText="1"/>
    </xf>
    <xf numFmtId="41" fontId="3" fillId="0" borderId="1" xfId="1" applyFont="1" applyFill="1" applyBorder="1" applyAlignment="1">
      <alignment horizontal="right" vertical="center" wrapText="1"/>
    </xf>
    <xf numFmtId="0" fontId="3" fillId="0" borderId="1"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wrapText="1"/>
    </xf>
    <xf numFmtId="0" fontId="1" fillId="0" borderId="1" xfId="0" applyFont="1" applyFill="1" applyBorder="1" applyAlignment="1">
      <alignment horizontal="center" wrapText="1"/>
    </xf>
    <xf numFmtId="3" fontId="1" fillId="0" borderId="0" xfId="0" applyNumberFormat="1" applyFont="1" applyFill="1" applyAlignment="1">
      <alignment wrapText="1"/>
    </xf>
    <xf numFmtId="0" fontId="3" fillId="0" borderId="1" xfId="0" applyFont="1" applyBorder="1" applyAlignment="1">
      <alignment horizontal="center" wrapText="1"/>
    </xf>
    <xf numFmtId="0" fontId="3" fillId="0" borderId="7" xfId="0" applyFont="1" applyFill="1" applyBorder="1" applyAlignment="1">
      <alignment horizontal="center" vertical="center" wrapText="1"/>
    </xf>
    <xf numFmtId="41" fontId="3" fillId="0" borderId="7"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41" fontId="1" fillId="0" borderId="0" xfId="0" applyNumberFormat="1" applyFont="1" applyFill="1" applyAlignment="1">
      <alignment vertical="center" wrapText="1"/>
    </xf>
    <xf numFmtId="164" fontId="13" fillId="0" borderId="1" xfId="0" applyNumberFormat="1"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41" fontId="4" fillId="0" borderId="1" xfId="1" applyFont="1" applyFill="1" applyBorder="1" applyAlignment="1">
      <alignment horizontal="center" vertical="center" wrapText="1"/>
    </xf>
    <xf numFmtId="41" fontId="1" fillId="0" borderId="1" xfId="1" applyFont="1" applyFill="1" applyBorder="1" applyAlignment="1">
      <alignment horizontal="center" vertical="center" wrapText="1"/>
    </xf>
    <xf numFmtId="41" fontId="3"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Alignment="1">
      <alignment horizont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0" xfId="0" applyFont="1" applyFill="1" applyAlignment="1">
      <alignment horizontal="right" wrapText="1"/>
    </xf>
    <xf numFmtId="0" fontId="3" fillId="0" borderId="0" xfId="0" applyFont="1" applyFill="1" applyAlignment="1">
      <alignment horizontal="center" vertical="center" wrapText="1"/>
    </xf>
    <xf numFmtId="0" fontId="2" fillId="0" borderId="0" xfId="0" applyFont="1" applyFill="1" applyAlignment="1">
      <alignment horizontal="center" wrapText="1"/>
    </xf>
    <xf numFmtId="0" fontId="2" fillId="0" borderId="2" xfId="0" applyFont="1" applyFill="1" applyBorder="1" applyAlignment="1">
      <alignment horizontal="right" wrapText="1"/>
    </xf>
    <xf numFmtId="0" fontId="2" fillId="0" borderId="0" xfId="0" applyFont="1" applyFill="1" applyBorder="1" applyAlignment="1">
      <alignment horizontal="right" wrapText="1"/>
    </xf>
    <xf numFmtId="0" fontId="3" fillId="0" borderId="0" xfId="0" applyFont="1" applyAlignment="1">
      <alignment horizontal="center"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Border="1" applyAlignment="1">
      <alignment horizont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center" wrapText="1"/>
    </xf>
  </cellXfs>
  <cellStyles count="4">
    <cellStyle name="Bình thường 2" xfId="2" xr:uid="{00000000-0005-0000-0000-000000000000}"/>
    <cellStyle name="Comma [0]" xfId="1" builtinId="6"/>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8"/>
  <sheetViews>
    <sheetView tabSelected="1" zoomScale="55" zoomScaleNormal="55" workbookViewId="0">
      <pane xSplit="2" ySplit="8" topLeftCell="C9" activePane="bottomRight" state="frozen"/>
      <selection pane="topRight" activeCell="C1" sqref="C1"/>
      <selection pane="bottomLeft" activeCell="A8" sqref="A8"/>
      <selection pane="bottomRight" sqref="A1:AA1"/>
    </sheetView>
  </sheetViews>
  <sheetFormatPr defaultColWidth="8.85546875" defaultRowHeight="18.75" x14ac:dyDescent="0.3"/>
  <cols>
    <col min="1" max="1" width="8.85546875" style="42"/>
    <col min="2" max="2" width="35.28515625" style="41" customWidth="1"/>
    <col min="3" max="3" width="17" style="41" customWidth="1"/>
    <col min="4" max="5" width="30.42578125" style="41" hidden="1" customWidth="1"/>
    <col min="6" max="6" width="18.7109375" style="41" customWidth="1"/>
    <col min="7" max="8" width="9.85546875" style="41" customWidth="1"/>
    <col min="9" max="9" width="15.7109375" style="41" customWidth="1"/>
    <col min="10" max="10" width="16" style="41" customWidth="1"/>
    <col min="11" max="11" width="12.140625" style="41" customWidth="1"/>
    <col min="12" max="12" width="14.7109375" style="41" customWidth="1"/>
    <col min="13" max="13" width="13.7109375" style="41" customWidth="1"/>
    <col min="14" max="14" width="12.5703125" style="41" customWidth="1"/>
    <col min="15" max="15" width="15.28515625" style="41" customWidth="1"/>
    <col min="16" max="16" width="13.5703125" style="41" hidden="1" customWidth="1"/>
    <col min="17" max="17" width="13.28515625" style="41" hidden="1" customWidth="1"/>
    <col min="18" max="18" width="15.28515625" style="41" hidden="1" customWidth="1"/>
    <col min="19" max="19" width="12.5703125" style="41" customWidth="1"/>
    <col min="20" max="20" width="13.28515625" style="41" customWidth="1"/>
    <col min="21" max="21" width="13.140625" style="41" customWidth="1"/>
    <col min="22" max="22" width="14.7109375" style="41" customWidth="1"/>
    <col min="23" max="23" width="13.5703125" style="41" customWidth="1"/>
    <col min="24" max="24" width="11.28515625" style="41" customWidth="1"/>
    <col min="25" max="25" width="13.85546875" style="41" customWidth="1"/>
    <col min="26" max="26" width="28.7109375" style="84" customWidth="1"/>
    <col min="27" max="27" width="20.7109375" style="41" customWidth="1"/>
    <col min="28" max="16384" width="8.85546875" style="41"/>
  </cols>
  <sheetData>
    <row r="1" spans="1:28" ht="30" customHeight="1" x14ac:dyDescent="0.3">
      <c r="A1" s="95" t="s">
        <v>14</v>
      </c>
      <c r="B1" s="95"/>
      <c r="C1" s="95"/>
      <c r="D1" s="95"/>
      <c r="E1" s="95"/>
      <c r="F1" s="95"/>
      <c r="G1" s="95"/>
      <c r="H1" s="95"/>
      <c r="I1" s="95"/>
      <c r="J1" s="95"/>
      <c r="K1" s="95"/>
      <c r="L1" s="95"/>
      <c r="M1" s="95"/>
      <c r="N1" s="95"/>
      <c r="O1" s="95"/>
      <c r="P1" s="95"/>
      <c r="Q1" s="95"/>
      <c r="R1" s="95"/>
      <c r="S1" s="95"/>
      <c r="T1" s="95"/>
      <c r="U1" s="95"/>
      <c r="V1" s="95"/>
      <c r="W1" s="95"/>
      <c r="X1" s="95"/>
      <c r="Y1" s="95"/>
      <c r="Z1" s="95"/>
      <c r="AA1" s="95"/>
    </row>
    <row r="2" spans="1:28" ht="42.6" customHeight="1" x14ac:dyDescent="0.3">
      <c r="A2" s="96" t="s">
        <v>118</v>
      </c>
      <c r="B2" s="96"/>
      <c r="C2" s="96"/>
      <c r="D2" s="96"/>
      <c r="E2" s="96"/>
      <c r="F2" s="96"/>
      <c r="G2" s="96"/>
      <c r="H2" s="96"/>
      <c r="I2" s="96"/>
      <c r="J2" s="96"/>
      <c r="K2" s="96"/>
      <c r="L2" s="96"/>
      <c r="M2" s="96"/>
      <c r="N2" s="96"/>
      <c r="O2" s="96"/>
      <c r="P2" s="96"/>
      <c r="Q2" s="96"/>
      <c r="R2" s="96"/>
      <c r="S2" s="96"/>
      <c r="T2" s="96"/>
      <c r="U2" s="96"/>
      <c r="V2" s="96"/>
      <c r="W2" s="96"/>
      <c r="X2" s="96"/>
      <c r="Y2" s="96"/>
      <c r="Z2" s="96"/>
      <c r="AA2" s="96"/>
    </row>
    <row r="3" spans="1:28" x14ac:dyDescent="0.3">
      <c r="A3" s="97" t="s">
        <v>156</v>
      </c>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8" x14ac:dyDescent="0.3">
      <c r="L4" s="98" t="s">
        <v>1</v>
      </c>
      <c r="M4" s="99"/>
      <c r="N4" s="99"/>
      <c r="O4" s="99"/>
      <c r="P4" s="99"/>
      <c r="Q4" s="99"/>
      <c r="R4" s="99"/>
      <c r="S4" s="99"/>
      <c r="T4" s="99"/>
      <c r="U4" s="99"/>
      <c r="V4" s="99"/>
      <c r="W4" s="99"/>
      <c r="X4" s="99"/>
      <c r="Y4" s="99"/>
      <c r="Z4" s="99"/>
      <c r="AA4" s="99"/>
    </row>
    <row r="5" spans="1:28" s="76" customFormat="1" ht="70.900000000000006" customHeight="1" x14ac:dyDescent="0.25">
      <c r="A5" s="90" t="s">
        <v>2</v>
      </c>
      <c r="B5" s="90" t="s">
        <v>3</v>
      </c>
      <c r="C5" s="92" t="s">
        <v>66</v>
      </c>
      <c r="D5" s="92" t="s">
        <v>67</v>
      </c>
      <c r="E5" s="92" t="s">
        <v>68</v>
      </c>
      <c r="F5" s="93" t="s">
        <v>5</v>
      </c>
      <c r="G5" s="93"/>
      <c r="H5" s="93"/>
      <c r="I5" s="93"/>
      <c r="J5" s="87" t="s">
        <v>10</v>
      </c>
      <c r="K5" s="88"/>
      <c r="L5" s="89"/>
      <c r="M5" s="87" t="s">
        <v>15</v>
      </c>
      <c r="N5" s="88"/>
      <c r="O5" s="89"/>
      <c r="P5" s="87" t="s">
        <v>100</v>
      </c>
      <c r="Q5" s="88"/>
      <c r="R5" s="89"/>
      <c r="S5" s="87" t="s">
        <v>26</v>
      </c>
      <c r="T5" s="88"/>
      <c r="U5" s="88"/>
      <c r="V5" s="89"/>
      <c r="W5" s="87" t="s">
        <v>77</v>
      </c>
      <c r="X5" s="88"/>
      <c r="Y5" s="89"/>
      <c r="Z5" s="90" t="s">
        <v>122</v>
      </c>
      <c r="AA5" s="90" t="s">
        <v>16</v>
      </c>
    </row>
    <row r="6" spans="1:28" s="48" customFormat="1" ht="25.9" customHeight="1" x14ac:dyDescent="0.25">
      <c r="A6" s="94"/>
      <c r="B6" s="94"/>
      <c r="C6" s="92"/>
      <c r="D6" s="92"/>
      <c r="E6" s="92"/>
      <c r="F6" s="90" t="s">
        <v>74</v>
      </c>
      <c r="G6" s="93" t="s">
        <v>4</v>
      </c>
      <c r="H6" s="93" t="s">
        <v>6</v>
      </c>
      <c r="I6" s="93"/>
      <c r="J6" s="90" t="s">
        <v>9</v>
      </c>
      <c r="K6" s="87" t="s">
        <v>6</v>
      </c>
      <c r="L6" s="89"/>
      <c r="M6" s="90" t="s">
        <v>9</v>
      </c>
      <c r="N6" s="87" t="s">
        <v>6</v>
      </c>
      <c r="O6" s="89"/>
      <c r="P6" s="90" t="s">
        <v>9</v>
      </c>
      <c r="Q6" s="87" t="s">
        <v>6</v>
      </c>
      <c r="R6" s="89"/>
      <c r="S6" s="87" t="s">
        <v>75</v>
      </c>
      <c r="T6" s="89"/>
      <c r="U6" s="87" t="s">
        <v>76</v>
      </c>
      <c r="V6" s="89"/>
      <c r="W6" s="90" t="s">
        <v>9</v>
      </c>
      <c r="X6" s="87" t="s">
        <v>6</v>
      </c>
      <c r="Y6" s="89"/>
      <c r="Z6" s="94"/>
      <c r="AA6" s="94"/>
    </row>
    <row r="7" spans="1:28" s="48" customFormat="1" ht="18" customHeight="1" x14ac:dyDescent="0.25">
      <c r="A7" s="94"/>
      <c r="B7" s="94"/>
      <c r="C7" s="92"/>
      <c r="D7" s="92"/>
      <c r="E7" s="92"/>
      <c r="F7" s="94"/>
      <c r="G7" s="93"/>
      <c r="H7" s="93" t="s">
        <v>7</v>
      </c>
      <c r="I7" s="93" t="s">
        <v>8</v>
      </c>
      <c r="J7" s="94"/>
      <c r="K7" s="90" t="s">
        <v>7</v>
      </c>
      <c r="L7" s="90" t="s">
        <v>8</v>
      </c>
      <c r="M7" s="94"/>
      <c r="N7" s="90" t="s">
        <v>7</v>
      </c>
      <c r="O7" s="90" t="s">
        <v>8</v>
      </c>
      <c r="P7" s="94"/>
      <c r="Q7" s="90" t="s">
        <v>7</v>
      </c>
      <c r="R7" s="90" t="s">
        <v>8</v>
      </c>
      <c r="S7" s="90" t="s">
        <v>7</v>
      </c>
      <c r="T7" s="90" t="s">
        <v>8</v>
      </c>
      <c r="U7" s="90" t="s">
        <v>7</v>
      </c>
      <c r="V7" s="90" t="s">
        <v>8</v>
      </c>
      <c r="W7" s="94"/>
      <c r="X7" s="90" t="s">
        <v>7</v>
      </c>
      <c r="Y7" s="90" t="s">
        <v>8</v>
      </c>
      <c r="Z7" s="94"/>
      <c r="AA7" s="94"/>
    </row>
    <row r="8" spans="1:28" s="76" customFormat="1" ht="108.6" customHeight="1" x14ac:dyDescent="0.25">
      <c r="A8" s="91"/>
      <c r="B8" s="91"/>
      <c r="C8" s="92"/>
      <c r="D8" s="92"/>
      <c r="E8" s="92"/>
      <c r="F8" s="91"/>
      <c r="G8" s="93"/>
      <c r="H8" s="93"/>
      <c r="I8" s="93"/>
      <c r="J8" s="91"/>
      <c r="K8" s="91"/>
      <c r="L8" s="91"/>
      <c r="M8" s="91"/>
      <c r="N8" s="91"/>
      <c r="O8" s="91"/>
      <c r="P8" s="91"/>
      <c r="Q8" s="91"/>
      <c r="R8" s="91"/>
      <c r="S8" s="91"/>
      <c r="T8" s="91"/>
      <c r="U8" s="91"/>
      <c r="V8" s="91"/>
      <c r="W8" s="91"/>
      <c r="X8" s="91"/>
      <c r="Y8" s="91"/>
      <c r="Z8" s="91"/>
      <c r="AA8" s="91"/>
    </row>
    <row r="9" spans="1:28" s="43" customFormat="1" ht="31.15" customHeight="1" x14ac:dyDescent="0.25">
      <c r="A9" s="44">
        <v>1</v>
      </c>
      <c r="B9" s="44">
        <v>2</v>
      </c>
      <c r="C9" s="44">
        <v>3</v>
      </c>
      <c r="D9" s="44"/>
      <c r="E9" s="44"/>
      <c r="F9" s="44">
        <v>4</v>
      </c>
      <c r="G9" s="44">
        <v>5</v>
      </c>
      <c r="H9" s="44">
        <v>6</v>
      </c>
      <c r="I9" s="44">
        <v>7</v>
      </c>
      <c r="J9" s="44">
        <v>8</v>
      </c>
      <c r="K9" s="44">
        <v>9</v>
      </c>
      <c r="L9" s="44">
        <v>10</v>
      </c>
      <c r="M9" s="44">
        <v>11</v>
      </c>
      <c r="N9" s="44">
        <v>12</v>
      </c>
      <c r="O9" s="44">
        <v>13</v>
      </c>
      <c r="P9" s="44">
        <v>14</v>
      </c>
      <c r="Q9" s="44">
        <v>15</v>
      </c>
      <c r="R9" s="44">
        <v>16</v>
      </c>
      <c r="S9" s="44">
        <v>14</v>
      </c>
      <c r="T9" s="44">
        <v>15</v>
      </c>
      <c r="U9" s="44">
        <v>16</v>
      </c>
      <c r="V9" s="44">
        <v>17</v>
      </c>
      <c r="W9" s="44">
        <v>18</v>
      </c>
      <c r="X9" s="44">
        <v>19</v>
      </c>
      <c r="Y9" s="44">
        <v>20</v>
      </c>
      <c r="Z9" s="44">
        <v>21</v>
      </c>
      <c r="AA9" s="44">
        <v>22</v>
      </c>
    </row>
    <row r="10" spans="1:28" s="43" customFormat="1" ht="102.6" customHeight="1" x14ac:dyDescent="0.25">
      <c r="A10" s="44"/>
      <c r="B10" s="73" t="s">
        <v>128</v>
      </c>
      <c r="C10" s="44"/>
      <c r="D10" s="44"/>
      <c r="E10" s="44"/>
      <c r="F10" s="44"/>
      <c r="G10" s="44"/>
      <c r="H10" s="44"/>
      <c r="I10" s="44"/>
      <c r="J10" s="74">
        <f>J11+J19</f>
        <v>914948</v>
      </c>
      <c r="K10" s="74">
        <f t="shared" ref="K10:Y10" si="0">K11+K19</f>
        <v>871670</v>
      </c>
      <c r="L10" s="74">
        <f t="shared" si="0"/>
        <v>43278</v>
      </c>
      <c r="M10" s="74"/>
      <c r="N10" s="74"/>
      <c r="O10" s="74"/>
      <c r="P10" s="74">
        <f t="shared" si="0"/>
        <v>540360</v>
      </c>
      <c r="Q10" s="74">
        <f t="shared" si="0"/>
        <v>512509</v>
      </c>
      <c r="R10" s="74">
        <f t="shared" si="0"/>
        <v>27851</v>
      </c>
      <c r="S10" s="74">
        <f t="shared" si="0"/>
        <v>34335</v>
      </c>
      <c r="T10" s="74">
        <f t="shared" si="0"/>
        <v>1425</v>
      </c>
      <c r="U10" s="74">
        <f t="shared" si="0"/>
        <v>34335</v>
      </c>
      <c r="V10" s="74">
        <f t="shared" si="0"/>
        <v>1425</v>
      </c>
      <c r="W10" s="74">
        <f t="shared" si="0"/>
        <v>914948</v>
      </c>
      <c r="X10" s="74">
        <f t="shared" si="0"/>
        <v>871670</v>
      </c>
      <c r="Y10" s="74">
        <f t="shared" si="0"/>
        <v>43278</v>
      </c>
      <c r="Z10" s="44"/>
      <c r="AA10" s="44"/>
    </row>
    <row r="11" spans="1:28" s="48" customFormat="1" ht="39" customHeight="1" x14ac:dyDescent="0.25">
      <c r="A11" s="45" t="s">
        <v>17</v>
      </c>
      <c r="B11" s="22" t="s">
        <v>69</v>
      </c>
      <c r="C11" s="46"/>
      <c r="D11" s="46"/>
      <c r="E11" s="46"/>
      <c r="F11" s="46"/>
      <c r="G11" s="47">
        <f t="shared" ref="G11:O11" si="1">G12+G15</f>
        <v>78543</v>
      </c>
      <c r="H11" s="47">
        <f t="shared" si="1"/>
        <v>74905</v>
      </c>
      <c r="I11" s="47">
        <f t="shared" si="1"/>
        <v>3638</v>
      </c>
      <c r="J11" s="47">
        <f t="shared" si="1"/>
        <v>83483</v>
      </c>
      <c r="K11" s="47">
        <f t="shared" si="1"/>
        <v>79800</v>
      </c>
      <c r="L11" s="47">
        <f t="shared" si="1"/>
        <v>3683</v>
      </c>
      <c r="M11" s="47">
        <f t="shared" si="1"/>
        <v>68543</v>
      </c>
      <c r="N11" s="47">
        <f t="shared" si="1"/>
        <v>65355</v>
      </c>
      <c r="O11" s="47">
        <f t="shared" si="1"/>
        <v>3188</v>
      </c>
      <c r="P11" s="47"/>
      <c r="Q11" s="47"/>
      <c r="R11" s="47"/>
      <c r="S11" s="47">
        <f>S12+S15</f>
        <v>14445</v>
      </c>
      <c r="T11" s="47">
        <f>T12+T15</f>
        <v>495</v>
      </c>
      <c r="U11" s="47">
        <f t="shared" ref="U11:V11" si="2">U12+U15</f>
        <v>14445</v>
      </c>
      <c r="V11" s="47">
        <f t="shared" si="2"/>
        <v>495</v>
      </c>
      <c r="W11" s="47">
        <f>W12+W15</f>
        <v>83483</v>
      </c>
      <c r="X11" s="47">
        <f>X12+X15</f>
        <v>79800</v>
      </c>
      <c r="Y11" s="47">
        <f>Y12+Y15</f>
        <v>3683</v>
      </c>
      <c r="Z11" s="47"/>
      <c r="AA11" s="45"/>
    </row>
    <row r="12" spans="1:28" s="52" customFormat="1" ht="93" customHeight="1" x14ac:dyDescent="0.25">
      <c r="A12" s="45" t="s">
        <v>11</v>
      </c>
      <c r="B12" s="22" t="s">
        <v>98</v>
      </c>
      <c r="C12" s="49"/>
      <c r="D12" s="49"/>
      <c r="E12" s="49"/>
      <c r="F12" s="49"/>
      <c r="G12" s="50">
        <f>G13</f>
        <v>0</v>
      </c>
      <c r="H12" s="50">
        <f t="shared" ref="H12:Y13" si="3">H13</f>
        <v>0</v>
      </c>
      <c r="I12" s="50">
        <f t="shared" si="3"/>
        <v>0</v>
      </c>
      <c r="J12" s="50">
        <f t="shared" si="3"/>
        <v>0</v>
      </c>
      <c r="K12" s="50">
        <f t="shared" si="3"/>
        <v>0</v>
      </c>
      <c r="L12" s="50">
        <f t="shared" si="3"/>
        <v>0</v>
      </c>
      <c r="M12" s="50">
        <f t="shared" si="3"/>
        <v>0</v>
      </c>
      <c r="N12" s="50">
        <f t="shared" si="3"/>
        <v>0</v>
      </c>
      <c r="O12" s="50">
        <f t="shared" si="3"/>
        <v>0</v>
      </c>
      <c r="P12" s="50"/>
      <c r="Q12" s="50"/>
      <c r="R12" s="50"/>
      <c r="S12" s="50">
        <f t="shared" si="3"/>
        <v>0</v>
      </c>
      <c r="T12" s="50">
        <f t="shared" si="3"/>
        <v>0</v>
      </c>
      <c r="U12" s="50">
        <f t="shared" si="3"/>
        <v>14445</v>
      </c>
      <c r="V12" s="50">
        <f t="shared" si="3"/>
        <v>495</v>
      </c>
      <c r="W12" s="50">
        <f t="shared" si="3"/>
        <v>14940</v>
      </c>
      <c r="X12" s="50">
        <f t="shared" si="3"/>
        <v>14445</v>
      </c>
      <c r="Y12" s="50">
        <f t="shared" si="3"/>
        <v>495</v>
      </c>
      <c r="Z12" s="47"/>
      <c r="AA12" s="51"/>
    </row>
    <row r="13" spans="1:28" s="57" customFormat="1" ht="49.15" customHeight="1" x14ac:dyDescent="0.25">
      <c r="A13" s="53"/>
      <c r="B13" s="54" t="s">
        <v>53</v>
      </c>
      <c r="C13" s="54"/>
      <c r="D13" s="54"/>
      <c r="E13" s="54"/>
      <c r="F13" s="54"/>
      <c r="G13" s="55">
        <f>G14</f>
        <v>0</v>
      </c>
      <c r="H13" s="55">
        <f t="shared" si="3"/>
        <v>0</v>
      </c>
      <c r="I13" s="55">
        <f t="shared" si="3"/>
        <v>0</v>
      </c>
      <c r="J13" s="55">
        <f t="shared" si="3"/>
        <v>0</v>
      </c>
      <c r="K13" s="55">
        <f t="shared" si="3"/>
        <v>0</v>
      </c>
      <c r="L13" s="55">
        <f t="shared" si="3"/>
        <v>0</v>
      </c>
      <c r="M13" s="55">
        <f t="shared" si="3"/>
        <v>0</v>
      </c>
      <c r="N13" s="55">
        <f t="shared" si="3"/>
        <v>0</v>
      </c>
      <c r="O13" s="55">
        <f t="shared" si="3"/>
        <v>0</v>
      </c>
      <c r="P13" s="55"/>
      <c r="Q13" s="55"/>
      <c r="R13" s="55"/>
      <c r="S13" s="55">
        <f t="shared" si="3"/>
        <v>0</v>
      </c>
      <c r="T13" s="55">
        <f t="shared" si="3"/>
        <v>0</v>
      </c>
      <c r="U13" s="55">
        <f t="shared" si="3"/>
        <v>14445</v>
      </c>
      <c r="V13" s="55">
        <f t="shared" si="3"/>
        <v>495</v>
      </c>
      <c r="W13" s="55">
        <f t="shared" si="3"/>
        <v>14940</v>
      </c>
      <c r="X13" s="55">
        <f t="shared" si="3"/>
        <v>14445</v>
      </c>
      <c r="Y13" s="55">
        <f t="shared" si="3"/>
        <v>495</v>
      </c>
      <c r="Z13" s="80"/>
      <c r="AA13" s="56"/>
    </row>
    <row r="14" spans="1:28" ht="96.6" customHeight="1" x14ac:dyDescent="0.3">
      <c r="A14" s="58">
        <v>1</v>
      </c>
      <c r="B14" s="59" t="s">
        <v>72</v>
      </c>
      <c r="C14" s="60" t="s">
        <v>73</v>
      </c>
      <c r="D14" s="61"/>
      <c r="E14" s="61"/>
      <c r="F14" s="61"/>
      <c r="G14" s="62">
        <v>0</v>
      </c>
      <c r="H14" s="62">
        <v>0</v>
      </c>
      <c r="I14" s="62">
        <v>0</v>
      </c>
      <c r="J14" s="62">
        <v>0</v>
      </c>
      <c r="K14" s="62">
        <v>0</v>
      </c>
      <c r="L14" s="62">
        <v>0</v>
      </c>
      <c r="M14" s="62">
        <v>0</v>
      </c>
      <c r="N14" s="62">
        <v>0</v>
      </c>
      <c r="O14" s="62">
        <v>0</v>
      </c>
      <c r="P14" s="62"/>
      <c r="Q14" s="62"/>
      <c r="R14" s="62"/>
      <c r="S14" s="62">
        <f>K14-N14</f>
        <v>0</v>
      </c>
      <c r="T14" s="62">
        <f>L14-O14</f>
        <v>0</v>
      </c>
      <c r="U14" s="62">
        <v>14445</v>
      </c>
      <c r="V14" s="62">
        <v>495</v>
      </c>
      <c r="W14" s="62">
        <f>X14+Y14</f>
        <v>14940</v>
      </c>
      <c r="X14" s="62">
        <f>K14-S14+U14</f>
        <v>14445</v>
      </c>
      <c r="Y14" s="62">
        <f>L14-T14+V14</f>
        <v>495</v>
      </c>
      <c r="Z14" s="81" t="s">
        <v>101</v>
      </c>
      <c r="AA14" s="63"/>
    </row>
    <row r="15" spans="1:28" s="43" customFormat="1" ht="109.15" customHeight="1" x14ac:dyDescent="0.25">
      <c r="A15" s="64" t="s">
        <v>22</v>
      </c>
      <c r="B15" s="22" t="s">
        <v>99</v>
      </c>
      <c r="C15" s="65"/>
      <c r="D15" s="65"/>
      <c r="E15" s="65"/>
      <c r="F15" s="65"/>
      <c r="G15" s="66">
        <f>SUM(G16:G18)</f>
        <v>78543</v>
      </c>
      <c r="H15" s="66">
        <f t="shared" ref="H15:Y15" si="4">SUM(H16:H18)</f>
        <v>74905</v>
      </c>
      <c r="I15" s="66">
        <f t="shared" si="4"/>
        <v>3638</v>
      </c>
      <c r="J15" s="66">
        <f t="shared" si="4"/>
        <v>83483</v>
      </c>
      <c r="K15" s="66">
        <f t="shared" si="4"/>
        <v>79800</v>
      </c>
      <c r="L15" s="66">
        <f t="shared" si="4"/>
        <v>3683</v>
      </c>
      <c r="M15" s="66">
        <f t="shared" si="4"/>
        <v>68543</v>
      </c>
      <c r="N15" s="66">
        <f t="shared" si="4"/>
        <v>65355</v>
      </c>
      <c r="O15" s="66">
        <f t="shared" si="4"/>
        <v>3188</v>
      </c>
      <c r="P15" s="66">
        <f t="shared" ref="P15" si="5">SUM(P16:P18)</f>
        <v>72100</v>
      </c>
      <c r="Q15" s="66">
        <f t="shared" ref="Q15" si="6">SUM(Q16:Q18)</f>
        <v>68965</v>
      </c>
      <c r="R15" s="66">
        <f t="shared" ref="R15" si="7">SUM(R16:R18)</f>
        <v>3135</v>
      </c>
      <c r="S15" s="66">
        <f t="shared" si="4"/>
        <v>14445</v>
      </c>
      <c r="T15" s="66">
        <f t="shared" si="4"/>
        <v>495</v>
      </c>
      <c r="U15" s="66">
        <f t="shared" si="4"/>
        <v>0</v>
      </c>
      <c r="V15" s="66">
        <f t="shared" si="4"/>
        <v>0</v>
      </c>
      <c r="W15" s="66">
        <f t="shared" si="4"/>
        <v>68543</v>
      </c>
      <c r="X15" s="66">
        <f t="shared" si="4"/>
        <v>65355</v>
      </c>
      <c r="Y15" s="66">
        <f t="shared" si="4"/>
        <v>3188</v>
      </c>
      <c r="Z15" s="82"/>
      <c r="AA15" s="67"/>
    </row>
    <row r="16" spans="1:28" s="43" customFormat="1" ht="115.9" customHeight="1" x14ac:dyDescent="0.25">
      <c r="A16" s="63">
        <v>1</v>
      </c>
      <c r="B16" s="59" t="s">
        <v>54</v>
      </c>
      <c r="C16" s="23" t="s">
        <v>57</v>
      </c>
      <c r="D16" s="23" t="s">
        <v>58</v>
      </c>
      <c r="E16" s="23" t="s">
        <v>71</v>
      </c>
      <c r="F16" s="24" t="s">
        <v>59</v>
      </c>
      <c r="G16" s="62">
        <f t="shared" ref="G16:G17" si="8">H16+I16</f>
        <v>16000</v>
      </c>
      <c r="H16" s="62">
        <v>15200</v>
      </c>
      <c r="I16" s="62">
        <v>800</v>
      </c>
      <c r="J16" s="62">
        <f t="shared" ref="J16:J17" si="9">K16+L16</f>
        <v>16000</v>
      </c>
      <c r="K16" s="62">
        <v>15200</v>
      </c>
      <c r="L16" s="62">
        <v>800</v>
      </c>
      <c r="M16" s="62">
        <f t="shared" ref="M16" si="10">N16+O16</f>
        <v>10000</v>
      </c>
      <c r="N16" s="62">
        <v>9500</v>
      </c>
      <c r="O16" s="62">
        <v>500</v>
      </c>
      <c r="P16" s="62">
        <f t="shared" ref="P16:P18" si="11">Q16+R16</f>
        <v>16000</v>
      </c>
      <c r="Q16" s="62">
        <f>6058+9142</f>
        <v>15200</v>
      </c>
      <c r="R16" s="62">
        <f>500+300</f>
        <v>800</v>
      </c>
      <c r="S16" s="62">
        <f t="shared" ref="S16:T18" si="12">K16-N16</f>
        <v>5700</v>
      </c>
      <c r="T16" s="62">
        <f t="shared" si="12"/>
        <v>300</v>
      </c>
      <c r="U16" s="62"/>
      <c r="V16" s="62"/>
      <c r="W16" s="62">
        <f t="shared" ref="W16:W18" si="13">X16+Y16</f>
        <v>10000</v>
      </c>
      <c r="X16" s="62">
        <f t="shared" ref="X16:Y18" si="14">K16-S16+U16</f>
        <v>9500</v>
      </c>
      <c r="Y16" s="62">
        <f t="shared" si="14"/>
        <v>500</v>
      </c>
      <c r="Z16" s="81" t="s">
        <v>101</v>
      </c>
      <c r="AA16" s="63" t="s">
        <v>102</v>
      </c>
      <c r="AB16" s="77"/>
    </row>
    <row r="17" spans="1:28" s="43" customFormat="1" ht="112.15" customHeight="1" x14ac:dyDescent="0.25">
      <c r="A17" s="63">
        <v>2</v>
      </c>
      <c r="B17" s="59" t="s">
        <v>55</v>
      </c>
      <c r="C17" s="23" t="s">
        <v>57</v>
      </c>
      <c r="D17" s="23" t="s">
        <v>61</v>
      </c>
      <c r="E17" s="23" t="s">
        <v>62</v>
      </c>
      <c r="F17" s="24" t="s">
        <v>63</v>
      </c>
      <c r="G17" s="62">
        <f t="shared" si="8"/>
        <v>50000</v>
      </c>
      <c r="H17" s="62">
        <v>47665</v>
      </c>
      <c r="I17" s="62">
        <v>2335</v>
      </c>
      <c r="J17" s="62">
        <f t="shared" si="9"/>
        <v>50000</v>
      </c>
      <c r="K17" s="62">
        <f>H17</f>
        <v>47665</v>
      </c>
      <c r="L17" s="62">
        <f>I17</f>
        <v>2335</v>
      </c>
      <c r="M17" s="62">
        <v>46000</v>
      </c>
      <c r="N17" s="62">
        <f>M17-O17</f>
        <v>43815</v>
      </c>
      <c r="O17" s="62">
        <v>2185</v>
      </c>
      <c r="P17" s="62">
        <f t="shared" si="11"/>
        <v>50000</v>
      </c>
      <c r="Q17" s="62">
        <f>36240+11425</f>
        <v>47665</v>
      </c>
      <c r="R17" s="62">
        <v>2335</v>
      </c>
      <c r="S17" s="62">
        <f t="shared" si="12"/>
        <v>3850</v>
      </c>
      <c r="T17" s="62">
        <f t="shared" si="12"/>
        <v>150</v>
      </c>
      <c r="U17" s="62"/>
      <c r="V17" s="62"/>
      <c r="W17" s="62">
        <f t="shared" si="13"/>
        <v>46000</v>
      </c>
      <c r="X17" s="62">
        <f t="shared" si="14"/>
        <v>43815</v>
      </c>
      <c r="Y17" s="62">
        <f t="shared" si="14"/>
        <v>2185</v>
      </c>
      <c r="Z17" s="81" t="s">
        <v>101</v>
      </c>
      <c r="AA17" s="63" t="s">
        <v>102</v>
      </c>
      <c r="AB17" s="77"/>
    </row>
    <row r="18" spans="1:28" s="52" customFormat="1" ht="142.15" customHeight="1" x14ac:dyDescent="0.25">
      <c r="A18" s="63">
        <v>3</v>
      </c>
      <c r="B18" s="59" t="s">
        <v>56</v>
      </c>
      <c r="C18" s="23" t="s">
        <v>60</v>
      </c>
      <c r="D18" s="23" t="s">
        <v>64</v>
      </c>
      <c r="E18" s="23" t="s">
        <v>65</v>
      </c>
      <c r="F18" s="23" t="s">
        <v>70</v>
      </c>
      <c r="G18" s="62">
        <f>H18+I18</f>
        <v>12543</v>
      </c>
      <c r="H18" s="62">
        <v>12040</v>
      </c>
      <c r="I18" s="62">
        <v>503</v>
      </c>
      <c r="J18" s="62">
        <f>K18+L18</f>
        <v>17483</v>
      </c>
      <c r="K18" s="62">
        <v>16935</v>
      </c>
      <c r="L18" s="62">
        <v>548</v>
      </c>
      <c r="M18" s="62">
        <f>N18+O18</f>
        <v>12543</v>
      </c>
      <c r="N18" s="62">
        <v>12040</v>
      </c>
      <c r="O18" s="62">
        <v>503</v>
      </c>
      <c r="P18" s="62">
        <f t="shared" si="11"/>
        <v>6100</v>
      </c>
      <c r="Q18" s="62">
        <f>5800+300</f>
        <v>6100</v>
      </c>
      <c r="R18" s="62"/>
      <c r="S18" s="62">
        <f t="shared" si="12"/>
        <v>4895</v>
      </c>
      <c r="T18" s="62">
        <f t="shared" si="12"/>
        <v>45</v>
      </c>
      <c r="U18" s="62"/>
      <c r="V18" s="62"/>
      <c r="W18" s="62">
        <f t="shared" si="13"/>
        <v>12543</v>
      </c>
      <c r="X18" s="62">
        <f t="shared" si="14"/>
        <v>12040</v>
      </c>
      <c r="Y18" s="62">
        <f t="shared" si="14"/>
        <v>503</v>
      </c>
      <c r="Z18" s="81" t="s">
        <v>101</v>
      </c>
      <c r="AA18" s="68"/>
    </row>
    <row r="19" spans="1:28" s="48" customFormat="1" ht="51" customHeight="1" x14ac:dyDescent="0.25">
      <c r="A19" s="45" t="s">
        <v>78</v>
      </c>
      <c r="B19" s="46" t="s">
        <v>129</v>
      </c>
      <c r="C19" s="45"/>
      <c r="D19" s="45"/>
      <c r="E19" s="45"/>
      <c r="F19" s="45"/>
      <c r="G19" s="45"/>
      <c r="H19" s="45"/>
      <c r="I19" s="45"/>
      <c r="J19" s="75">
        <f>J20+J30</f>
        <v>831465</v>
      </c>
      <c r="K19" s="75">
        <f t="shared" ref="K19:V19" si="15">K20+K30</f>
        <v>791870</v>
      </c>
      <c r="L19" s="75">
        <f t="shared" si="15"/>
        <v>39595</v>
      </c>
      <c r="M19" s="75"/>
      <c r="N19" s="75"/>
      <c r="O19" s="75"/>
      <c r="P19" s="75">
        <f t="shared" si="15"/>
        <v>540360</v>
      </c>
      <c r="Q19" s="75">
        <f t="shared" si="15"/>
        <v>512509</v>
      </c>
      <c r="R19" s="75">
        <f t="shared" si="15"/>
        <v>27851</v>
      </c>
      <c r="S19" s="75">
        <f t="shared" si="15"/>
        <v>19890</v>
      </c>
      <c r="T19" s="75">
        <f t="shared" si="15"/>
        <v>930</v>
      </c>
      <c r="U19" s="75">
        <f t="shared" si="15"/>
        <v>19890</v>
      </c>
      <c r="V19" s="75">
        <f t="shared" si="15"/>
        <v>930</v>
      </c>
      <c r="W19" s="75">
        <f t="shared" ref="W19" si="16">W20+W30</f>
        <v>831465</v>
      </c>
      <c r="X19" s="75">
        <f t="shared" ref="X19" si="17">X20+X30</f>
        <v>791870</v>
      </c>
      <c r="Y19" s="75">
        <f t="shared" ref="Y19" si="18">Y20+Y30</f>
        <v>39595</v>
      </c>
      <c r="Z19" s="45"/>
      <c r="AA19" s="45"/>
    </row>
    <row r="20" spans="1:28" s="52" customFormat="1" ht="100.9" customHeight="1" x14ac:dyDescent="0.25">
      <c r="A20" s="21" t="s">
        <v>11</v>
      </c>
      <c r="B20" s="22" t="s">
        <v>79</v>
      </c>
      <c r="C20" s="56"/>
      <c r="D20" s="56"/>
      <c r="E20" s="56"/>
      <c r="F20" s="56"/>
      <c r="G20" s="56"/>
      <c r="H20" s="56"/>
      <c r="I20" s="56"/>
      <c r="J20" s="22">
        <f>J21</f>
        <v>787425</v>
      </c>
      <c r="K20" s="22">
        <f t="shared" ref="K20:Y20" si="19">K21</f>
        <v>749927</v>
      </c>
      <c r="L20" s="22">
        <f t="shared" si="19"/>
        <v>37498</v>
      </c>
      <c r="M20" s="22"/>
      <c r="N20" s="22"/>
      <c r="O20" s="22"/>
      <c r="P20" s="22">
        <f t="shared" si="19"/>
        <v>526270</v>
      </c>
      <c r="Q20" s="22">
        <f t="shared" si="19"/>
        <v>499124</v>
      </c>
      <c r="R20" s="22">
        <f t="shared" si="19"/>
        <v>27146</v>
      </c>
      <c r="S20" s="22">
        <f t="shared" si="19"/>
        <v>0</v>
      </c>
      <c r="T20" s="22">
        <f t="shared" si="19"/>
        <v>0</v>
      </c>
      <c r="U20" s="22">
        <f t="shared" si="19"/>
        <v>19890</v>
      </c>
      <c r="V20" s="22">
        <f t="shared" si="19"/>
        <v>930</v>
      </c>
      <c r="W20" s="22">
        <f t="shared" si="19"/>
        <v>808245</v>
      </c>
      <c r="X20" s="22">
        <f t="shared" si="19"/>
        <v>769817</v>
      </c>
      <c r="Y20" s="22">
        <f t="shared" si="19"/>
        <v>38428</v>
      </c>
      <c r="Z20" s="83"/>
      <c r="AA20" s="56"/>
    </row>
    <row r="21" spans="1:28" s="43" customFormat="1" ht="97.5" x14ac:dyDescent="0.25">
      <c r="A21" s="25"/>
      <c r="B21" s="26" t="s">
        <v>80</v>
      </c>
      <c r="C21" s="51"/>
      <c r="D21" s="51"/>
      <c r="E21" s="51"/>
      <c r="F21" s="51"/>
      <c r="G21" s="51"/>
      <c r="H21" s="51"/>
      <c r="I21" s="51"/>
      <c r="J21" s="26">
        <f>SUM(J22:J29)</f>
        <v>787425</v>
      </c>
      <c r="K21" s="26">
        <f>SUM(K22:K29)</f>
        <v>749927</v>
      </c>
      <c r="L21" s="26">
        <f>SUM(L22:L29)</f>
        <v>37498</v>
      </c>
      <c r="M21" s="26"/>
      <c r="N21" s="26"/>
      <c r="O21" s="26"/>
      <c r="P21" s="26">
        <f t="shared" ref="P21:Y21" si="20">SUM(P22:P29)</f>
        <v>526270</v>
      </c>
      <c r="Q21" s="26">
        <f t="shared" si="20"/>
        <v>499124</v>
      </c>
      <c r="R21" s="26">
        <f t="shared" si="20"/>
        <v>27146</v>
      </c>
      <c r="S21" s="26">
        <f t="shared" si="20"/>
        <v>0</v>
      </c>
      <c r="T21" s="26">
        <f t="shared" si="20"/>
        <v>0</v>
      </c>
      <c r="U21" s="26">
        <f t="shared" si="20"/>
        <v>19890</v>
      </c>
      <c r="V21" s="26">
        <f t="shared" si="20"/>
        <v>930</v>
      </c>
      <c r="W21" s="26">
        <f t="shared" si="20"/>
        <v>808245</v>
      </c>
      <c r="X21" s="26">
        <f t="shared" si="20"/>
        <v>769817</v>
      </c>
      <c r="Y21" s="26">
        <f t="shared" si="20"/>
        <v>38428</v>
      </c>
      <c r="Z21" s="63"/>
      <c r="AA21" s="51"/>
    </row>
    <row r="22" spans="1:28" s="43" customFormat="1" x14ac:dyDescent="0.25">
      <c r="A22" s="23">
        <v>1</v>
      </c>
      <c r="B22" s="27" t="s">
        <v>81</v>
      </c>
      <c r="C22" s="51"/>
      <c r="D22" s="51"/>
      <c r="E22" s="51"/>
      <c r="F22" s="51"/>
      <c r="G22" s="51"/>
      <c r="H22" s="51"/>
      <c r="I22" s="51"/>
      <c r="J22" s="27">
        <f t="shared" ref="J22:J29" si="21">K22+L22</f>
        <v>94569</v>
      </c>
      <c r="K22" s="27">
        <v>90066</v>
      </c>
      <c r="L22" s="27">
        <v>4503</v>
      </c>
      <c r="M22" s="78" t="s">
        <v>131</v>
      </c>
      <c r="N22" s="79" t="s">
        <v>132</v>
      </c>
      <c r="O22" s="79" t="s">
        <v>133</v>
      </c>
      <c r="P22" s="27">
        <f t="shared" ref="P22:P37" si="22">Q22+R22</f>
        <v>63145</v>
      </c>
      <c r="Q22" s="27">
        <v>59885</v>
      </c>
      <c r="R22" s="27">
        <v>3260</v>
      </c>
      <c r="S22" s="51"/>
      <c r="T22" s="51"/>
      <c r="U22" s="27">
        <v>3551</v>
      </c>
      <c r="V22" s="27">
        <v>166</v>
      </c>
      <c r="W22" s="62">
        <f t="shared" ref="W22:W29" si="23">X22+Y22</f>
        <v>98286</v>
      </c>
      <c r="X22" s="62">
        <f t="shared" ref="X22:X29" si="24">K22-S22+U22</f>
        <v>93617</v>
      </c>
      <c r="Y22" s="62">
        <f t="shared" ref="Y22:Y29" si="25">L22-T22+V22</f>
        <v>4669</v>
      </c>
      <c r="Z22" s="23" t="s">
        <v>90</v>
      </c>
      <c r="AA22" s="51"/>
    </row>
    <row r="23" spans="1:28" s="43" customFormat="1" x14ac:dyDescent="0.25">
      <c r="A23" s="23">
        <v>2</v>
      </c>
      <c r="B23" s="27" t="s">
        <v>82</v>
      </c>
      <c r="C23" s="51"/>
      <c r="D23" s="51"/>
      <c r="E23" s="51"/>
      <c r="F23" s="51"/>
      <c r="G23" s="51"/>
      <c r="H23" s="51"/>
      <c r="I23" s="51"/>
      <c r="J23" s="27">
        <f t="shared" si="21"/>
        <v>120748</v>
      </c>
      <c r="K23" s="27">
        <v>114998</v>
      </c>
      <c r="L23" s="27">
        <v>5750</v>
      </c>
      <c r="M23" s="79" t="s">
        <v>134</v>
      </c>
      <c r="N23" s="79" t="s">
        <v>135</v>
      </c>
      <c r="O23" s="79" t="s">
        <v>136</v>
      </c>
      <c r="P23" s="27">
        <f t="shared" si="22"/>
        <v>81124</v>
      </c>
      <c r="Q23" s="27">
        <v>76961</v>
      </c>
      <c r="R23" s="27">
        <v>4163</v>
      </c>
      <c r="S23" s="51"/>
      <c r="T23" s="51"/>
      <c r="U23" s="27">
        <v>4534</v>
      </c>
      <c r="V23" s="27">
        <v>212</v>
      </c>
      <c r="W23" s="62">
        <f t="shared" si="23"/>
        <v>125494</v>
      </c>
      <c r="X23" s="62">
        <f t="shared" si="24"/>
        <v>119532</v>
      </c>
      <c r="Y23" s="62">
        <f t="shared" si="25"/>
        <v>5962</v>
      </c>
      <c r="Z23" s="23" t="s">
        <v>91</v>
      </c>
      <c r="AA23" s="51"/>
    </row>
    <row r="24" spans="1:28" s="43" customFormat="1" x14ac:dyDescent="0.25">
      <c r="A24" s="23">
        <v>3</v>
      </c>
      <c r="B24" s="27" t="s">
        <v>83</v>
      </c>
      <c r="C24" s="51"/>
      <c r="D24" s="51"/>
      <c r="E24" s="51"/>
      <c r="F24" s="51"/>
      <c r="G24" s="51"/>
      <c r="H24" s="51"/>
      <c r="I24" s="51"/>
      <c r="J24" s="27">
        <f t="shared" si="21"/>
        <v>92936</v>
      </c>
      <c r="K24" s="27">
        <v>88510</v>
      </c>
      <c r="L24" s="27">
        <v>4426</v>
      </c>
      <c r="M24" s="79" t="s">
        <v>137</v>
      </c>
      <c r="N24" s="79" t="s">
        <v>138</v>
      </c>
      <c r="O24" s="79" t="s">
        <v>139</v>
      </c>
      <c r="P24" s="27">
        <f t="shared" si="22"/>
        <v>62054</v>
      </c>
      <c r="Q24" s="27">
        <v>58850</v>
      </c>
      <c r="R24" s="27">
        <v>3204</v>
      </c>
      <c r="S24" s="51"/>
      <c r="T24" s="51"/>
      <c r="U24" s="27">
        <v>3490</v>
      </c>
      <c r="V24" s="27">
        <v>163</v>
      </c>
      <c r="W24" s="62">
        <f t="shared" si="23"/>
        <v>96589</v>
      </c>
      <c r="X24" s="62">
        <f t="shared" si="24"/>
        <v>92000</v>
      </c>
      <c r="Y24" s="62">
        <f t="shared" si="25"/>
        <v>4589</v>
      </c>
      <c r="Z24" s="23" t="s">
        <v>92</v>
      </c>
      <c r="AA24" s="51"/>
    </row>
    <row r="25" spans="1:28" s="43" customFormat="1" ht="37.5" x14ac:dyDescent="0.25">
      <c r="A25" s="23">
        <v>4</v>
      </c>
      <c r="B25" s="27" t="s">
        <v>84</v>
      </c>
      <c r="C25" s="51"/>
      <c r="D25" s="51"/>
      <c r="E25" s="51"/>
      <c r="F25" s="51"/>
      <c r="G25" s="51"/>
      <c r="H25" s="51"/>
      <c r="I25" s="51"/>
      <c r="J25" s="27">
        <f t="shared" si="21"/>
        <v>99142</v>
      </c>
      <c r="K25" s="27">
        <v>94421</v>
      </c>
      <c r="L25" s="27">
        <v>4721</v>
      </c>
      <c r="M25" s="79" t="s">
        <v>140</v>
      </c>
      <c r="N25" s="79" t="s">
        <v>141</v>
      </c>
      <c r="O25" s="79" t="s">
        <v>142</v>
      </c>
      <c r="P25" s="27">
        <f t="shared" si="22"/>
        <v>66198</v>
      </c>
      <c r="Q25" s="27">
        <v>62780</v>
      </c>
      <c r="R25" s="27">
        <v>3418</v>
      </c>
      <c r="S25" s="51"/>
      <c r="T25" s="51"/>
      <c r="U25" s="27">
        <v>3723</v>
      </c>
      <c r="V25" s="27">
        <v>174</v>
      </c>
      <c r="W25" s="62">
        <f t="shared" si="23"/>
        <v>103039</v>
      </c>
      <c r="X25" s="62">
        <f t="shared" si="24"/>
        <v>98144</v>
      </c>
      <c r="Y25" s="62">
        <f t="shared" si="25"/>
        <v>4895</v>
      </c>
      <c r="Z25" s="23" t="s">
        <v>93</v>
      </c>
      <c r="AA25" s="51"/>
    </row>
    <row r="26" spans="1:28" s="43" customFormat="1" ht="37.5" x14ac:dyDescent="0.3">
      <c r="A26" s="23">
        <v>5</v>
      </c>
      <c r="B26" s="27" t="s">
        <v>85</v>
      </c>
      <c r="C26" s="51"/>
      <c r="D26" s="51"/>
      <c r="E26" s="51"/>
      <c r="F26" s="51"/>
      <c r="G26" s="51"/>
      <c r="H26" s="51"/>
      <c r="I26" s="51"/>
      <c r="J26" s="27">
        <f t="shared" si="21"/>
        <v>154894</v>
      </c>
      <c r="K26" s="27">
        <v>147518</v>
      </c>
      <c r="L26" s="27">
        <v>7376</v>
      </c>
      <c r="M26" s="79" t="s">
        <v>143</v>
      </c>
      <c r="N26" s="79" t="s">
        <v>144</v>
      </c>
      <c r="O26" s="79" t="s">
        <v>145</v>
      </c>
      <c r="P26" s="27">
        <f t="shared" si="22"/>
        <v>103424</v>
      </c>
      <c r="Q26" s="27">
        <v>98084</v>
      </c>
      <c r="R26" s="27">
        <v>5340</v>
      </c>
      <c r="S26" s="51"/>
      <c r="T26" s="51"/>
      <c r="U26" s="27"/>
      <c r="V26" s="27"/>
      <c r="W26" s="62">
        <f t="shared" si="23"/>
        <v>154894</v>
      </c>
      <c r="X26" s="62">
        <f t="shared" si="24"/>
        <v>147518</v>
      </c>
      <c r="Y26" s="62">
        <f t="shared" si="25"/>
        <v>7376</v>
      </c>
      <c r="Z26" s="23" t="s">
        <v>94</v>
      </c>
      <c r="AA26" s="70" t="s">
        <v>127</v>
      </c>
    </row>
    <row r="27" spans="1:28" s="52" customFormat="1" ht="37.5" x14ac:dyDescent="0.3">
      <c r="A27" s="23">
        <v>6</v>
      </c>
      <c r="B27" s="27" t="s">
        <v>86</v>
      </c>
      <c r="C27" s="56"/>
      <c r="D27" s="56"/>
      <c r="E27" s="56"/>
      <c r="F27" s="56"/>
      <c r="G27" s="56"/>
      <c r="H27" s="56"/>
      <c r="I27" s="56"/>
      <c r="J27" s="27">
        <f t="shared" si="21"/>
        <v>101338</v>
      </c>
      <c r="K27" s="27">
        <v>96512</v>
      </c>
      <c r="L27" s="27">
        <v>4826</v>
      </c>
      <c r="M27" s="79" t="s">
        <v>146</v>
      </c>
      <c r="N27" s="79" t="s">
        <v>147</v>
      </c>
      <c r="O27" s="79" t="s">
        <v>148</v>
      </c>
      <c r="P27" s="27">
        <f t="shared" si="22"/>
        <v>67664</v>
      </c>
      <c r="Q27" s="27">
        <v>64171</v>
      </c>
      <c r="R27" s="27">
        <v>3493</v>
      </c>
      <c r="S27" s="56"/>
      <c r="T27" s="56"/>
      <c r="U27" s="56"/>
      <c r="V27" s="56"/>
      <c r="W27" s="62">
        <f t="shared" si="23"/>
        <v>101338</v>
      </c>
      <c r="X27" s="62">
        <f t="shared" si="24"/>
        <v>96512</v>
      </c>
      <c r="Y27" s="62">
        <f t="shared" si="25"/>
        <v>4826</v>
      </c>
      <c r="Z27" s="23" t="s">
        <v>95</v>
      </c>
      <c r="AA27" s="70" t="s">
        <v>127</v>
      </c>
    </row>
    <row r="28" spans="1:28" s="43" customFormat="1" x14ac:dyDescent="0.3">
      <c r="A28" s="23">
        <v>7</v>
      </c>
      <c r="B28" s="27" t="s">
        <v>87</v>
      </c>
      <c r="C28" s="51"/>
      <c r="D28" s="51"/>
      <c r="E28" s="51"/>
      <c r="F28" s="51"/>
      <c r="G28" s="51"/>
      <c r="H28" s="51"/>
      <c r="I28" s="51"/>
      <c r="J28" s="27">
        <f t="shared" si="21"/>
        <v>122293</v>
      </c>
      <c r="K28" s="27">
        <v>116469</v>
      </c>
      <c r="L28" s="27">
        <v>5824</v>
      </c>
      <c r="M28" s="79" t="s">
        <v>149</v>
      </c>
      <c r="N28" s="79" t="s">
        <v>150</v>
      </c>
      <c r="O28" s="79" t="s">
        <v>151</v>
      </c>
      <c r="P28" s="27">
        <f t="shared" si="22"/>
        <v>81656</v>
      </c>
      <c r="Q28" s="27">
        <v>77440</v>
      </c>
      <c r="R28" s="27">
        <v>4216</v>
      </c>
      <c r="S28" s="51"/>
      <c r="T28" s="51"/>
      <c r="U28" s="27">
        <v>4592</v>
      </c>
      <c r="V28" s="51">
        <v>215</v>
      </c>
      <c r="W28" s="62">
        <f t="shared" si="23"/>
        <v>127100</v>
      </c>
      <c r="X28" s="62">
        <f t="shared" si="24"/>
        <v>121061</v>
      </c>
      <c r="Y28" s="62">
        <f t="shared" si="25"/>
        <v>6039</v>
      </c>
      <c r="Z28" s="23" t="s">
        <v>96</v>
      </c>
      <c r="AA28" s="70"/>
    </row>
    <row r="29" spans="1:28" s="43" customFormat="1" ht="37.9" customHeight="1" x14ac:dyDescent="0.25">
      <c r="A29" s="23">
        <v>8</v>
      </c>
      <c r="B29" s="27" t="s">
        <v>88</v>
      </c>
      <c r="C29" s="51"/>
      <c r="D29" s="51"/>
      <c r="E29" s="51"/>
      <c r="F29" s="51"/>
      <c r="G29" s="51"/>
      <c r="H29" s="51"/>
      <c r="I29" s="51"/>
      <c r="J29" s="27">
        <f t="shared" si="21"/>
        <v>1505</v>
      </c>
      <c r="K29" s="27">
        <v>1433</v>
      </c>
      <c r="L29" s="27">
        <v>72</v>
      </c>
      <c r="M29" s="79" t="s">
        <v>152</v>
      </c>
      <c r="N29" s="79" t="s">
        <v>153</v>
      </c>
      <c r="O29" s="79" t="s">
        <v>154</v>
      </c>
      <c r="P29" s="27">
        <f t="shared" si="22"/>
        <v>1005</v>
      </c>
      <c r="Q29" s="27">
        <v>953</v>
      </c>
      <c r="R29" s="27">
        <v>52</v>
      </c>
      <c r="S29" s="51"/>
      <c r="T29" s="51"/>
      <c r="U29" s="51"/>
      <c r="V29" s="51"/>
      <c r="W29" s="62">
        <f t="shared" si="23"/>
        <v>1505</v>
      </c>
      <c r="X29" s="62">
        <f t="shared" si="24"/>
        <v>1433</v>
      </c>
      <c r="Y29" s="62">
        <f t="shared" si="25"/>
        <v>72</v>
      </c>
      <c r="Z29" s="23" t="s">
        <v>97</v>
      </c>
      <c r="AA29" s="51"/>
    </row>
    <row r="30" spans="1:28" ht="169.15" customHeight="1" x14ac:dyDescent="0.3">
      <c r="A30" s="21" t="s">
        <v>22</v>
      </c>
      <c r="B30" s="22" t="s">
        <v>89</v>
      </c>
      <c r="C30" s="69"/>
      <c r="D30" s="69"/>
      <c r="E30" s="69"/>
      <c r="F30" s="69"/>
      <c r="G30" s="69"/>
      <c r="H30" s="69"/>
      <c r="I30" s="69"/>
      <c r="J30" s="22">
        <f t="shared" ref="J30:Y30" si="26">SUM(J31:J37)</f>
        <v>44040</v>
      </c>
      <c r="K30" s="22">
        <f t="shared" si="26"/>
        <v>41943</v>
      </c>
      <c r="L30" s="22">
        <f t="shared" si="26"/>
        <v>2097</v>
      </c>
      <c r="M30" s="22">
        <f t="shared" si="26"/>
        <v>10626</v>
      </c>
      <c r="N30" s="22">
        <f t="shared" si="26"/>
        <v>10057</v>
      </c>
      <c r="O30" s="22">
        <f t="shared" si="26"/>
        <v>569</v>
      </c>
      <c r="P30" s="22">
        <f t="shared" si="26"/>
        <v>14090</v>
      </c>
      <c r="Q30" s="22">
        <f t="shared" si="26"/>
        <v>13385</v>
      </c>
      <c r="R30" s="22">
        <f t="shared" si="26"/>
        <v>705</v>
      </c>
      <c r="S30" s="22">
        <f t="shared" si="26"/>
        <v>19890</v>
      </c>
      <c r="T30" s="22">
        <f t="shared" si="26"/>
        <v>930</v>
      </c>
      <c r="U30" s="22">
        <f t="shared" si="26"/>
        <v>0</v>
      </c>
      <c r="V30" s="22">
        <f t="shared" si="26"/>
        <v>0</v>
      </c>
      <c r="W30" s="22">
        <f t="shared" si="26"/>
        <v>23220</v>
      </c>
      <c r="X30" s="22">
        <f t="shared" si="26"/>
        <v>22053</v>
      </c>
      <c r="Y30" s="22">
        <f t="shared" si="26"/>
        <v>1167</v>
      </c>
      <c r="Z30" s="21"/>
      <c r="AA30" s="69"/>
    </row>
    <row r="31" spans="1:28" ht="56.25" x14ac:dyDescent="0.3">
      <c r="A31" s="23">
        <v>1</v>
      </c>
      <c r="B31" s="27" t="s">
        <v>81</v>
      </c>
      <c r="C31" s="69"/>
      <c r="D31" s="69"/>
      <c r="E31" s="69"/>
      <c r="F31" s="69"/>
      <c r="G31" s="69"/>
      <c r="H31" s="69"/>
      <c r="I31" s="69"/>
      <c r="J31" s="27">
        <f>K31+L31</f>
        <v>5357</v>
      </c>
      <c r="K31" s="27">
        <v>5102</v>
      </c>
      <c r="L31" s="27">
        <v>255</v>
      </c>
      <c r="M31" s="27">
        <f t="shared" ref="M31" si="27">N31+O31</f>
        <v>1713</v>
      </c>
      <c r="N31" s="27">
        <v>1627</v>
      </c>
      <c r="O31" s="27">
        <v>86</v>
      </c>
      <c r="P31" s="27">
        <f t="shared" si="22"/>
        <v>1713</v>
      </c>
      <c r="Q31" s="27">
        <v>1627</v>
      </c>
      <c r="R31" s="27">
        <v>86</v>
      </c>
      <c r="S31" s="27">
        <f t="shared" ref="S31:S34" si="28">K31-N31</f>
        <v>3475</v>
      </c>
      <c r="T31" s="27">
        <f t="shared" ref="T31:T34" si="29">L31-O31</f>
        <v>169</v>
      </c>
      <c r="U31" s="27"/>
      <c r="V31" s="27"/>
      <c r="W31" s="62">
        <f t="shared" ref="W31:W37" si="30">X31+Y31</f>
        <v>1713</v>
      </c>
      <c r="X31" s="62">
        <f t="shared" ref="X31:X37" si="31">K31-S31+U31</f>
        <v>1627</v>
      </c>
      <c r="Y31" s="62">
        <f t="shared" ref="Y31:Y37" si="32">L31-T31+V31</f>
        <v>86</v>
      </c>
      <c r="Z31" s="23" t="s">
        <v>90</v>
      </c>
      <c r="AA31" s="70" t="s">
        <v>104</v>
      </c>
    </row>
    <row r="32" spans="1:28" ht="56.25" x14ac:dyDescent="0.3">
      <c r="A32" s="23">
        <v>2</v>
      </c>
      <c r="B32" s="27" t="s">
        <v>82</v>
      </c>
      <c r="C32" s="69"/>
      <c r="D32" s="69"/>
      <c r="E32" s="69"/>
      <c r="F32" s="69"/>
      <c r="G32" s="69"/>
      <c r="H32" s="69"/>
      <c r="I32" s="69"/>
      <c r="J32" s="27">
        <f t="shared" ref="J32:J37" si="33">K32+L32</f>
        <v>5423</v>
      </c>
      <c r="K32" s="27">
        <v>5165</v>
      </c>
      <c r="L32" s="27">
        <v>258</v>
      </c>
      <c r="M32" s="27">
        <f t="shared" ref="M32:M35" si="34">N32+O32</f>
        <v>2000</v>
      </c>
      <c r="N32" s="27">
        <v>1900</v>
      </c>
      <c r="O32" s="27">
        <v>100</v>
      </c>
      <c r="P32" s="27">
        <f t="shared" si="22"/>
        <v>1735</v>
      </c>
      <c r="Q32" s="27">
        <v>1648</v>
      </c>
      <c r="R32" s="27">
        <v>87</v>
      </c>
      <c r="S32" s="27">
        <f t="shared" si="28"/>
        <v>3265</v>
      </c>
      <c r="T32" s="27">
        <f t="shared" si="29"/>
        <v>158</v>
      </c>
      <c r="U32" s="27"/>
      <c r="V32" s="27"/>
      <c r="W32" s="62">
        <f t="shared" si="30"/>
        <v>2000</v>
      </c>
      <c r="X32" s="62">
        <f t="shared" si="31"/>
        <v>1900</v>
      </c>
      <c r="Y32" s="62">
        <f t="shared" si="32"/>
        <v>100</v>
      </c>
      <c r="Z32" s="23" t="s">
        <v>91</v>
      </c>
      <c r="AA32" s="70" t="s">
        <v>104</v>
      </c>
    </row>
    <row r="33" spans="1:27" ht="56.25" x14ac:dyDescent="0.3">
      <c r="A33" s="23">
        <v>3</v>
      </c>
      <c r="B33" s="27" t="s">
        <v>83</v>
      </c>
      <c r="C33" s="69"/>
      <c r="D33" s="69"/>
      <c r="E33" s="69"/>
      <c r="F33" s="69"/>
      <c r="G33" s="69"/>
      <c r="H33" s="69"/>
      <c r="I33" s="69"/>
      <c r="J33" s="27">
        <f t="shared" si="33"/>
        <v>5927</v>
      </c>
      <c r="K33" s="27">
        <v>5645</v>
      </c>
      <c r="L33" s="27">
        <v>282</v>
      </c>
      <c r="M33" s="27">
        <f t="shared" si="34"/>
        <v>900</v>
      </c>
      <c r="N33" s="27">
        <v>838</v>
      </c>
      <c r="O33" s="27">
        <v>62</v>
      </c>
      <c r="P33" s="27">
        <f t="shared" si="22"/>
        <v>1896</v>
      </c>
      <c r="Q33" s="27">
        <v>1801</v>
      </c>
      <c r="R33" s="27">
        <v>95</v>
      </c>
      <c r="S33" s="27">
        <f t="shared" si="28"/>
        <v>4807</v>
      </c>
      <c r="T33" s="27">
        <f t="shared" si="29"/>
        <v>220</v>
      </c>
      <c r="U33" s="27"/>
      <c r="V33" s="27"/>
      <c r="W33" s="62">
        <f t="shared" si="30"/>
        <v>900</v>
      </c>
      <c r="X33" s="62">
        <f t="shared" si="31"/>
        <v>838</v>
      </c>
      <c r="Y33" s="62">
        <f t="shared" si="32"/>
        <v>62</v>
      </c>
      <c r="Z33" s="23" t="s">
        <v>92</v>
      </c>
      <c r="AA33" s="63" t="s">
        <v>103</v>
      </c>
    </row>
    <row r="34" spans="1:27" ht="56.25" x14ac:dyDescent="0.3">
      <c r="A34" s="23">
        <v>4</v>
      </c>
      <c r="B34" s="27" t="s">
        <v>84</v>
      </c>
      <c r="C34" s="69"/>
      <c r="D34" s="69"/>
      <c r="E34" s="69"/>
      <c r="F34" s="69"/>
      <c r="G34" s="69"/>
      <c r="H34" s="69"/>
      <c r="I34" s="69"/>
      <c r="J34" s="27">
        <f t="shared" si="33"/>
        <v>5369</v>
      </c>
      <c r="K34" s="27">
        <v>5113</v>
      </c>
      <c r="L34" s="27">
        <v>256</v>
      </c>
      <c r="M34" s="27">
        <f t="shared" si="34"/>
        <v>1469</v>
      </c>
      <c r="N34" s="27">
        <v>1384</v>
      </c>
      <c r="O34" s="27">
        <v>85</v>
      </c>
      <c r="P34" s="27">
        <f t="shared" si="22"/>
        <v>1717</v>
      </c>
      <c r="Q34" s="27">
        <v>1632</v>
      </c>
      <c r="R34" s="27">
        <v>85</v>
      </c>
      <c r="S34" s="27">
        <f t="shared" si="28"/>
        <v>3729</v>
      </c>
      <c r="T34" s="27">
        <f t="shared" si="29"/>
        <v>171</v>
      </c>
      <c r="U34" s="27"/>
      <c r="V34" s="27"/>
      <c r="W34" s="62">
        <f t="shared" si="30"/>
        <v>1469</v>
      </c>
      <c r="X34" s="62">
        <f t="shared" si="31"/>
        <v>1384</v>
      </c>
      <c r="Y34" s="62">
        <f t="shared" si="32"/>
        <v>85</v>
      </c>
      <c r="Z34" s="23" t="s">
        <v>93</v>
      </c>
      <c r="AA34" s="63" t="s">
        <v>103</v>
      </c>
    </row>
    <row r="35" spans="1:27" ht="37.5" x14ac:dyDescent="0.3">
      <c r="A35" s="23">
        <v>5</v>
      </c>
      <c r="B35" s="27" t="s">
        <v>85</v>
      </c>
      <c r="C35" s="69"/>
      <c r="D35" s="69"/>
      <c r="E35" s="69"/>
      <c r="F35" s="69"/>
      <c r="G35" s="69"/>
      <c r="H35" s="69"/>
      <c r="I35" s="69"/>
      <c r="J35" s="27">
        <f t="shared" si="33"/>
        <v>8665</v>
      </c>
      <c r="K35" s="27">
        <v>8252</v>
      </c>
      <c r="L35" s="27">
        <v>413</v>
      </c>
      <c r="M35" s="27">
        <f t="shared" si="34"/>
        <v>1856</v>
      </c>
      <c r="N35" s="27">
        <v>1764</v>
      </c>
      <c r="O35" s="27">
        <v>92</v>
      </c>
      <c r="P35" s="27">
        <f t="shared" si="22"/>
        <v>2772</v>
      </c>
      <c r="Q35" s="27">
        <v>2633</v>
      </c>
      <c r="R35" s="27">
        <v>139</v>
      </c>
      <c r="S35" s="27"/>
      <c r="T35" s="27"/>
      <c r="U35" s="27"/>
      <c r="V35" s="27"/>
      <c r="W35" s="62">
        <f t="shared" si="30"/>
        <v>8665</v>
      </c>
      <c r="X35" s="62">
        <f t="shared" si="31"/>
        <v>8252</v>
      </c>
      <c r="Y35" s="62">
        <f t="shared" si="32"/>
        <v>413</v>
      </c>
      <c r="Z35" s="23" t="s">
        <v>94</v>
      </c>
      <c r="AA35" s="70" t="s">
        <v>127</v>
      </c>
    </row>
    <row r="36" spans="1:27" ht="37.5" x14ac:dyDescent="0.3">
      <c r="A36" s="23">
        <v>6</v>
      </c>
      <c r="B36" s="27" t="s">
        <v>86</v>
      </c>
      <c r="C36" s="69"/>
      <c r="D36" s="69"/>
      <c r="E36" s="69"/>
      <c r="F36" s="69"/>
      <c r="G36" s="69"/>
      <c r="H36" s="69"/>
      <c r="I36" s="69"/>
      <c r="J36" s="27">
        <f t="shared" si="33"/>
        <v>6573</v>
      </c>
      <c r="K36" s="27">
        <v>6260</v>
      </c>
      <c r="L36" s="27">
        <v>313</v>
      </c>
      <c r="M36" s="27">
        <f t="shared" ref="M36:M37" si="35">N36+O36</f>
        <v>788</v>
      </c>
      <c r="N36" s="27">
        <v>752</v>
      </c>
      <c r="O36" s="27">
        <v>36</v>
      </c>
      <c r="P36" s="27">
        <f t="shared" si="22"/>
        <v>2102</v>
      </c>
      <c r="Q36" s="27">
        <v>1997</v>
      </c>
      <c r="R36" s="27">
        <v>105</v>
      </c>
      <c r="S36" s="27"/>
      <c r="T36" s="27"/>
      <c r="U36" s="69"/>
      <c r="V36" s="69"/>
      <c r="W36" s="62">
        <f t="shared" si="30"/>
        <v>6573</v>
      </c>
      <c r="X36" s="62">
        <f t="shared" si="31"/>
        <v>6260</v>
      </c>
      <c r="Y36" s="62">
        <f t="shared" si="32"/>
        <v>313</v>
      </c>
      <c r="Z36" s="23" t="s">
        <v>95</v>
      </c>
      <c r="AA36" s="70" t="s">
        <v>127</v>
      </c>
    </row>
    <row r="37" spans="1:27" ht="34.15" customHeight="1" x14ac:dyDescent="0.3">
      <c r="A37" s="23">
        <v>7</v>
      </c>
      <c r="B37" s="27" t="s">
        <v>87</v>
      </c>
      <c r="C37" s="69"/>
      <c r="D37" s="69"/>
      <c r="E37" s="69"/>
      <c r="F37" s="69"/>
      <c r="G37" s="69"/>
      <c r="H37" s="69"/>
      <c r="I37" s="69"/>
      <c r="J37" s="27">
        <f t="shared" si="33"/>
        <v>6726</v>
      </c>
      <c r="K37" s="27">
        <v>6406</v>
      </c>
      <c r="L37" s="27">
        <v>320</v>
      </c>
      <c r="M37" s="27">
        <f t="shared" si="35"/>
        <v>1900</v>
      </c>
      <c r="N37" s="27">
        <v>1792</v>
      </c>
      <c r="O37" s="27">
        <v>108</v>
      </c>
      <c r="P37" s="27">
        <f t="shared" si="22"/>
        <v>2155</v>
      </c>
      <c r="Q37" s="27">
        <v>2047</v>
      </c>
      <c r="R37" s="27">
        <v>108</v>
      </c>
      <c r="S37" s="27">
        <f t="shared" ref="S37" si="36">K37-N37</f>
        <v>4614</v>
      </c>
      <c r="T37" s="27">
        <f t="shared" ref="T37" si="37">L37-O37</f>
        <v>212</v>
      </c>
      <c r="U37" s="69"/>
      <c r="V37" s="69"/>
      <c r="W37" s="62">
        <f t="shared" si="30"/>
        <v>1900</v>
      </c>
      <c r="X37" s="62">
        <f t="shared" si="31"/>
        <v>1792</v>
      </c>
      <c r="Y37" s="62">
        <f t="shared" si="32"/>
        <v>108</v>
      </c>
      <c r="Z37" s="23" t="s">
        <v>96</v>
      </c>
      <c r="AA37" s="63" t="s">
        <v>103</v>
      </c>
    </row>
    <row r="38" spans="1:27" x14ac:dyDescent="0.3">
      <c r="Q38" s="71"/>
      <c r="R38" s="71"/>
    </row>
    <row r="39" spans="1:27" x14ac:dyDescent="0.3">
      <c r="Q39" s="71"/>
      <c r="R39" s="71"/>
    </row>
    <row r="40" spans="1:27" x14ac:dyDescent="0.3">
      <c r="Q40" s="71"/>
      <c r="R40" s="71"/>
      <c r="S40" s="71"/>
    </row>
    <row r="41" spans="1:27" x14ac:dyDescent="0.3">
      <c r="Q41" s="71"/>
      <c r="R41" s="71"/>
      <c r="S41" s="71"/>
    </row>
    <row r="42" spans="1:27" x14ac:dyDescent="0.3">
      <c r="Q42" s="71"/>
      <c r="R42" s="71"/>
    </row>
    <row r="43" spans="1:27" x14ac:dyDescent="0.3">
      <c r="Q43" s="71"/>
      <c r="R43" s="71"/>
    </row>
    <row r="44" spans="1:27" x14ac:dyDescent="0.3">
      <c r="Q44" s="71"/>
      <c r="R44" s="71"/>
    </row>
    <row r="45" spans="1:27" x14ac:dyDescent="0.3">
      <c r="Q45" s="71"/>
      <c r="R45" s="71"/>
    </row>
    <row r="46" spans="1:27" x14ac:dyDescent="0.3">
      <c r="Q46" s="71"/>
      <c r="R46" s="71"/>
    </row>
    <row r="47" spans="1:27" x14ac:dyDescent="0.3">
      <c r="Q47" s="71"/>
      <c r="R47" s="71"/>
    </row>
    <row r="48" spans="1:27" x14ac:dyDescent="0.3">
      <c r="Q48" s="71"/>
      <c r="R48" s="71"/>
    </row>
  </sheetData>
  <mergeCells count="44">
    <mergeCell ref="L4:AA4"/>
    <mergeCell ref="H6:I6"/>
    <mergeCell ref="J5:L5"/>
    <mergeCell ref="K6:L6"/>
    <mergeCell ref="J6:J8"/>
    <mergeCell ref="S7:S8"/>
    <mergeCell ref="H7:H8"/>
    <mergeCell ref="I7:I8"/>
    <mergeCell ref="K7:K8"/>
    <mergeCell ref="L7:L8"/>
    <mergeCell ref="S6:T6"/>
    <mergeCell ref="T7:T8"/>
    <mergeCell ref="AA5:AA8"/>
    <mergeCell ref="Q7:Q8"/>
    <mergeCell ref="R7:R8"/>
    <mergeCell ref="Z5:Z8"/>
    <mergeCell ref="A1:AA1"/>
    <mergeCell ref="M5:O5"/>
    <mergeCell ref="M6:M8"/>
    <mergeCell ref="N6:O6"/>
    <mergeCell ref="N7:N8"/>
    <mergeCell ref="O7:O8"/>
    <mergeCell ref="W5:Y5"/>
    <mergeCell ref="P5:R5"/>
    <mergeCell ref="P6:P8"/>
    <mergeCell ref="B5:B8"/>
    <mergeCell ref="A5:A8"/>
    <mergeCell ref="G6:G8"/>
    <mergeCell ref="W6:W8"/>
    <mergeCell ref="A2:AA2"/>
    <mergeCell ref="A3:AA3"/>
    <mergeCell ref="Q6:R6"/>
    <mergeCell ref="C5:C8"/>
    <mergeCell ref="D5:D8"/>
    <mergeCell ref="E5:E8"/>
    <mergeCell ref="F5:I5"/>
    <mergeCell ref="F6:F8"/>
    <mergeCell ref="S5:V5"/>
    <mergeCell ref="U6:V6"/>
    <mergeCell ref="U7:U8"/>
    <mergeCell ref="V7:V8"/>
    <mergeCell ref="X6:Y6"/>
    <mergeCell ref="X7:X8"/>
    <mergeCell ref="Y7:Y8"/>
  </mergeCells>
  <pageMargins left="0.48" right="0.4" top="0.55000000000000004" bottom="0.77" header="0.3" footer="0.3"/>
  <pageSetup paperSize="9" scale="4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3"/>
  <sheetViews>
    <sheetView zoomScale="70" zoomScaleNormal="70" workbookViewId="0">
      <selection activeCell="A3" sqref="A3:I3"/>
    </sheetView>
  </sheetViews>
  <sheetFormatPr defaultColWidth="8.85546875" defaultRowHeight="18.75" x14ac:dyDescent="0.3"/>
  <cols>
    <col min="1" max="1" width="7.7109375" style="40" customWidth="1"/>
    <col min="2" max="2" width="55.140625" style="2" customWidth="1"/>
    <col min="3" max="3" width="14.140625" style="5" customWidth="1"/>
    <col min="4" max="4" width="14" style="2" bestFit="1" customWidth="1"/>
    <col min="5" max="5" width="14.28515625" style="2" customWidth="1"/>
    <col min="6" max="9" width="13.28515625" style="2" customWidth="1"/>
    <col min="10" max="10" width="15.140625" style="2" bestFit="1" customWidth="1"/>
    <col min="11" max="11" width="10" style="2" bestFit="1" customWidth="1"/>
    <col min="12" max="17" width="8.85546875" style="2"/>
    <col min="18" max="18" width="14.5703125" style="2" bestFit="1" customWidth="1"/>
    <col min="19" max="16384" width="8.85546875" style="2"/>
  </cols>
  <sheetData>
    <row r="1" spans="1:9" x14ac:dyDescent="0.3">
      <c r="A1" s="100" t="s">
        <v>130</v>
      </c>
      <c r="B1" s="100"/>
      <c r="C1" s="17"/>
    </row>
    <row r="2" spans="1:9" ht="52.9" customHeight="1" x14ac:dyDescent="0.3">
      <c r="A2" s="101" t="s">
        <v>126</v>
      </c>
      <c r="B2" s="101"/>
      <c r="C2" s="101"/>
      <c r="D2" s="101"/>
      <c r="E2" s="101"/>
      <c r="F2" s="101"/>
      <c r="G2" s="101"/>
      <c r="H2" s="101"/>
      <c r="I2" s="101"/>
    </row>
    <row r="3" spans="1:9" ht="24" customHeight="1" x14ac:dyDescent="0.3">
      <c r="A3" s="102" t="s">
        <v>155</v>
      </c>
      <c r="B3" s="102"/>
      <c r="C3" s="102"/>
      <c r="D3" s="102"/>
      <c r="E3" s="102"/>
      <c r="F3" s="102"/>
      <c r="G3" s="102"/>
      <c r="H3" s="102"/>
      <c r="I3" s="102"/>
    </row>
    <row r="4" spans="1:9" s="17" customFormat="1" ht="56.25" x14ac:dyDescent="0.25">
      <c r="A4" s="19" t="s">
        <v>2</v>
      </c>
      <c r="B4" s="19" t="s">
        <v>105</v>
      </c>
      <c r="C4" s="19" t="s">
        <v>106</v>
      </c>
      <c r="D4" s="19" t="s">
        <v>9</v>
      </c>
      <c r="E4" s="19" t="s">
        <v>81</v>
      </c>
      <c r="F4" s="19" t="s">
        <v>82</v>
      </c>
      <c r="G4" s="19" t="s">
        <v>83</v>
      </c>
      <c r="H4" s="19" t="s">
        <v>84</v>
      </c>
      <c r="I4" s="86" t="s">
        <v>87</v>
      </c>
    </row>
    <row r="5" spans="1:9" s="17" customFormat="1" x14ac:dyDescent="0.25">
      <c r="A5" s="19" t="s">
        <v>17</v>
      </c>
      <c r="B5" s="19" t="s">
        <v>107</v>
      </c>
      <c r="C5" s="19"/>
      <c r="D5" s="19"/>
      <c r="E5" s="19"/>
      <c r="F5" s="19"/>
      <c r="G5" s="19"/>
      <c r="H5" s="19"/>
      <c r="I5" s="19"/>
    </row>
    <row r="6" spans="1:9" s="17" customFormat="1" ht="19.5" x14ac:dyDescent="0.25">
      <c r="A6" s="18" t="s">
        <v>11</v>
      </c>
      <c r="B6" s="11" t="s">
        <v>119</v>
      </c>
      <c r="C6" s="11"/>
      <c r="D6" s="19"/>
      <c r="E6" s="19"/>
      <c r="F6" s="19"/>
      <c r="G6" s="19"/>
      <c r="H6" s="19"/>
      <c r="I6" s="19"/>
    </row>
    <row r="7" spans="1:9" s="17" customFormat="1" x14ac:dyDescent="0.25">
      <c r="A7" s="20">
        <v>1</v>
      </c>
      <c r="B7" s="29" t="s">
        <v>108</v>
      </c>
      <c r="C7" s="30" t="s">
        <v>109</v>
      </c>
      <c r="D7" s="31">
        <f>SUM(E7:I7)</f>
        <v>43</v>
      </c>
      <c r="E7" s="31">
        <v>8</v>
      </c>
      <c r="F7" s="31">
        <v>8</v>
      </c>
      <c r="G7" s="31">
        <v>9</v>
      </c>
      <c r="H7" s="31">
        <v>8</v>
      </c>
      <c r="I7" s="31">
        <v>10</v>
      </c>
    </row>
    <row r="8" spans="1:9" s="17" customFormat="1" ht="56.25" x14ac:dyDescent="0.25">
      <c r="A8" s="20">
        <v>2</v>
      </c>
      <c r="B8" s="29" t="s">
        <v>110</v>
      </c>
      <c r="C8" s="30" t="s">
        <v>109</v>
      </c>
      <c r="D8" s="31">
        <f>SUM(E8:I8)</f>
        <v>2</v>
      </c>
      <c r="E8" s="20">
        <v>0</v>
      </c>
      <c r="F8" s="20">
        <v>2</v>
      </c>
      <c r="G8" s="20">
        <v>0</v>
      </c>
      <c r="H8" s="20">
        <v>0</v>
      </c>
      <c r="I8" s="85">
        <v>0</v>
      </c>
    </row>
    <row r="9" spans="1:9" s="17" customFormat="1" ht="56.25" x14ac:dyDescent="0.25">
      <c r="A9" s="20">
        <v>3</v>
      </c>
      <c r="B9" s="29" t="s">
        <v>111</v>
      </c>
      <c r="C9" s="30" t="s">
        <v>112</v>
      </c>
      <c r="D9" s="31">
        <f>SUM(E9:I9)</f>
        <v>47</v>
      </c>
      <c r="E9" s="31">
        <v>9</v>
      </c>
      <c r="F9" s="31">
        <v>13</v>
      </c>
      <c r="G9" s="31">
        <v>1</v>
      </c>
      <c r="H9" s="31">
        <v>10</v>
      </c>
      <c r="I9" s="31">
        <v>14</v>
      </c>
    </row>
    <row r="10" spans="1:9" s="17" customFormat="1" x14ac:dyDescent="0.25">
      <c r="A10" s="20">
        <v>4</v>
      </c>
      <c r="B10" s="32" t="s">
        <v>113</v>
      </c>
      <c r="C10" s="20" t="s">
        <v>109</v>
      </c>
      <c r="D10" s="31">
        <f>SUM(E10:I10)</f>
        <v>5</v>
      </c>
      <c r="E10" s="31">
        <v>0</v>
      </c>
      <c r="F10" s="31">
        <v>2</v>
      </c>
      <c r="G10" s="31">
        <v>0</v>
      </c>
      <c r="H10" s="31">
        <v>3</v>
      </c>
      <c r="I10" s="31">
        <v>0</v>
      </c>
    </row>
    <row r="11" spans="1:9" s="17" customFormat="1" x14ac:dyDescent="0.25">
      <c r="A11" s="20">
        <v>5</v>
      </c>
      <c r="B11" s="32" t="s">
        <v>114</v>
      </c>
      <c r="C11" s="20" t="s">
        <v>115</v>
      </c>
      <c r="D11" s="33">
        <f>SUM(E11:I11)</f>
        <v>156.46111111111111</v>
      </c>
      <c r="E11" s="33">
        <f>214/8</f>
        <v>26.75</v>
      </c>
      <c r="F11" s="33">
        <f>242/8</f>
        <v>30.25</v>
      </c>
      <c r="G11" s="33">
        <f>352/9</f>
        <v>39.111111111111114</v>
      </c>
      <c r="H11" s="33">
        <f>230/8</f>
        <v>28.75</v>
      </c>
      <c r="I11" s="33">
        <f>316/10</f>
        <v>31.6</v>
      </c>
    </row>
    <row r="12" spans="1:9" ht="19.5" x14ac:dyDescent="0.3">
      <c r="A12" s="18" t="s">
        <v>22</v>
      </c>
      <c r="B12" s="37" t="s">
        <v>120</v>
      </c>
      <c r="C12" s="11"/>
      <c r="D12" s="35">
        <f>SUM(D13:D17)</f>
        <v>5281.9383333333335</v>
      </c>
      <c r="E12" s="35">
        <f t="shared" ref="E12:I12" si="0">SUM(E13:E17)</f>
        <v>943.02499999999998</v>
      </c>
      <c r="F12" s="35">
        <f t="shared" si="0"/>
        <v>1204.075</v>
      </c>
      <c r="G12" s="35">
        <f t="shared" si="0"/>
        <v>926.73333333333335</v>
      </c>
      <c r="H12" s="35">
        <f t="shared" si="0"/>
        <v>988.625</v>
      </c>
      <c r="I12" s="35">
        <f t="shared" si="0"/>
        <v>1219.48</v>
      </c>
    </row>
    <row r="13" spans="1:9" x14ac:dyDescent="0.3">
      <c r="A13" s="20">
        <v>1</v>
      </c>
      <c r="B13" s="29" t="s">
        <v>108</v>
      </c>
      <c r="C13" s="30">
        <v>100</v>
      </c>
      <c r="D13" s="36">
        <f>SUM(E13:I13)</f>
        <v>4300</v>
      </c>
      <c r="E13" s="36">
        <f t="shared" ref="E13:I17" si="1">$C13*E7</f>
        <v>800</v>
      </c>
      <c r="F13" s="36">
        <f t="shared" si="1"/>
        <v>800</v>
      </c>
      <c r="G13" s="36">
        <f t="shared" si="1"/>
        <v>900</v>
      </c>
      <c r="H13" s="36">
        <f t="shared" si="1"/>
        <v>800</v>
      </c>
      <c r="I13" s="36">
        <f t="shared" si="1"/>
        <v>1000</v>
      </c>
    </row>
    <row r="14" spans="1:9" ht="56.25" x14ac:dyDescent="0.3">
      <c r="A14" s="20">
        <v>2</v>
      </c>
      <c r="B14" s="29" t="s">
        <v>110</v>
      </c>
      <c r="C14" s="30">
        <v>90</v>
      </c>
      <c r="D14" s="31">
        <f>SUM(E14:I14)</f>
        <v>180</v>
      </c>
      <c r="E14" s="31">
        <f t="shared" si="1"/>
        <v>0</v>
      </c>
      <c r="F14" s="31">
        <f t="shared" si="1"/>
        <v>180</v>
      </c>
      <c r="G14" s="31">
        <f t="shared" si="1"/>
        <v>0</v>
      </c>
      <c r="H14" s="31">
        <f t="shared" si="1"/>
        <v>0</v>
      </c>
      <c r="I14" s="31">
        <f t="shared" si="1"/>
        <v>0</v>
      </c>
    </row>
    <row r="15" spans="1:9" ht="56.25" x14ac:dyDescent="0.3">
      <c r="A15" s="20">
        <v>3</v>
      </c>
      <c r="B15" s="29" t="s">
        <v>111</v>
      </c>
      <c r="C15" s="30">
        <v>15</v>
      </c>
      <c r="D15" s="31">
        <f>SUM(E15:I15)</f>
        <v>705</v>
      </c>
      <c r="E15" s="31">
        <f t="shared" si="1"/>
        <v>135</v>
      </c>
      <c r="F15" s="31">
        <f t="shared" si="1"/>
        <v>195</v>
      </c>
      <c r="G15" s="31">
        <f t="shared" si="1"/>
        <v>15</v>
      </c>
      <c r="H15" s="31">
        <f t="shared" si="1"/>
        <v>150</v>
      </c>
      <c r="I15" s="31">
        <f t="shared" si="1"/>
        <v>210</v>
      </c>
    </row>
    <row r="16" spans="1:9" x14ac:dyDescent="0.3">
      <c r="A16" s="20">
        <v>4</v>
      </c>
      <c r="B16" s="32" t="s">
        <v>113</v>
      </c>
      <c r="C16" s="30">
        <v>10</v>
      </c>
      <c r="D16" s="31">
        <f>SUM(E16:I16)</f>
        <v>50</v>
      </c>
      <c r="E16" s="31">
        <f t="shared" si="1"/>
        <v>0</v>
      </c>
      <c r="F16" s="31">
        <f t="shared" si="1"/>
        <v>20</v>
      </c>
      <c r="G16" s="31">
        <f t="shared" si="1"/>
        <v>0</v>
      </c>
      <c r="H16" s="31">
        <f t="shared" si="1"/>
        <v>30</v>
      </c>
      <c r="I16" s="31">
        <f t="shared" si="1"/>
        <v>0</v>
      </c>
    </row>
    <row r="17" spans="1:9" x14ac:dyDescent="0.3">
      <c r="A17" s="20">
        <v>5</v>
      </c>
      <c r="B17" s="32" t="s">
        <v>114</v>
      </c>
      <c r="C17" s="30">
        <v>0.3</v>
      </c>
      <c r="D17" s="33">
        <f>SUM(E17:I17)</f>
        <v>46.938333333333333</v>
      </c>
      <c r="E17" s="33">
        <f t="shared" si="1"/>
        <v>8.0250000000000004</v>
      </c>
      <c r="F17" s="33">
        <f t="shared" si="1"/>
        <v>9.0749999999999993</v>
      </c>
      <c r="G17" s="33">
        <f t="shared" si="1"/>
        <v>11.733333333333334</v>
      </c>
      <c r="H17" s="33">
        <f t="shared" si="1"/>
        <v>8.625</v>
      </c>
      <c r="I17" s="33">
        <f t="shared" si="1"/>
        <v>9.48</v>
      </c>
    </row>
    <row r="18" spans="1:9" x14ac:dyDescent="0.3">
      <c r="A18" s="19" t="s">
        <v>78</v>
      </c>
      <c r="B18" s="16" t="s">
        <v>124</v>
      </c>
      <c r="C18" s="19"/>
      <c r="D18" s="34"/>
      <c r="E18" s="19"/>
      <c r="F18" s="19"/>
      <c r="G18" s="19"/>
      <c r="H18" s="19"/>
      <c r="I18" s="19"/>
    </row>
    <row r="19" spans="1:9" x14ac:dyDescent="0.3">
      <c r="A19" s="28">
        <v>1</v>
      </c>
      <c r="B19" s="3" t="s">
        <v>121</v>
      </c>
      <c r="C19" s="20" t="s">
        <v>117</v>
      </c>
      <c r="D19" s="31">
        <f>'Biểu số 01'!S30</f>
        <v>19890</v>
      </c>
      <c r="E19" s="33">
        <f>$D$19/$D$12*E12</f>
        <v>3551.1143951888871</v>
      </c>
      <c r="F19" s="33">
        <f t="shared" ref="F19:I19" si="2">$D$19/$D$12*F12</f>
        <v>4534.1407336889897</v>
      </c>
      <c r="G19" s="33">
        <f t="shared" si="2"/>
        <v>3489.7654680431397</v>
      </c>
      <c r="H19" s="33">
        <f t="shared" si="2"/>
        <v>3722.8286301461931</v>
      </c>
      <c r="I19" s="33">
        <f t="shared" si="2"/>
        <v>4592.1507729327905</v>
      </c>
    </row>
    <row r="20" spans="1:9" x14ac:dyDescent="0.3">
      <c r="A20" s="28">
        <v>2</v>
      </c>
      <c r="B20" s="3" t="s">
        <v>123</v>
      </c>
      <c r="C20" s="20" t="s">
        <v>117</v>
      </c>
      <c r="D20" s="31">
        <f>'Biểu số 01'!T30</f>
        <v>930</v>
      </c>
      <c r="E20" s="33">
        <f>$D$20/$D$12*E12</f>
        <v>166.04003959405054</v>
      </c>
      <c r="F20" s="33">
        <f t="shared" ref="F20:I20" si="3">$D$20/$D$12*F12</f>
        <v>212.00356371698143</v>
      </c>
      <c r="G20" s="33">
        <f t="shared" si="3"/>
        <v>163.1715377214741</v>
      </c>
      <c r="H20" s="33">
        <f t="shared" si="3"/>
        <v>174.06891030849471</v>
      </c>
      <c r="I20" s="33">
        <f t="shared" si="3"/>
        <v>214.71594865899925</v>
      </c>
    </row>
    <row r="21" spans="1:9" s="39" customFormat="1" x14ac:dyDescent="0.3">
      <c r="A21" s="72" t="s">
        <v>116</v>
      </c>
      <c r="B21" s="38" t="s">
        <v>125</v>
      </c>
      <c r="C21" s="19"/>
      <c r="D21" s="38"/>
      <c r="E21" s="38"/>
      <c r="F21" s="38"/>
      <c r="G21" s="38"/>
      <c r="H21" s="38"/>
      <c r="I21" s="38"/>
    </row>
    <row r="22" spans="1:9" x14ac:dyDescent="0.3">
      <c r="A22" s="28">
        <v>1</v>
      </c>
      <c r="B22" s="3" t="s">
        <v>121</v>
      </c>
      <c r="C22" s="20" t="s">
        <v>117</v>
      </c>
      <c r="D22" s="31">
        <f>SUM(E22:I22)</f>
        <v>19890</v>
      </c>
      <c r="E22" s="31">
        <v>3551</v>
      </c>
      <c r="F22" s="31">
        <v>4534</v>
      </c>
      <c r="G22" s="31">
        <v>3490</v>
      </c>
      <c r="H22" s="31">
        <v>3723</v>
      </c>
      <c r="I22" s="31">
        <v>4592</v>
      </c>
    </row>
    <row r="23" spans="1:9" x14ac:dyDescent="0.3">
      <c r="A23" s="28">
        <v>2</v>
      </c>
      <c r="B23" s="3" t="s">
        <v>123</v>
      </c>
      <c r="C23" s="20" t="s">
        <v>117</v>
      </c>
      <c r="D23" s="31">
        <f>SUM(E23:I23)</f>
        <v>930</v>
      </c>
      <c r="E23" s="31">
        <v>166</v>
      </c>
      <c r="F23" s="31">
        <v>212</v>
      </c>
      <c r="G23" s="31">
        <v>163</v>
      </c>
      <c r="H23" s="31">
        <v>174</v>
      </c>
      <c r="I23" s="31">
        <v>215</v>
      </c>
    </row>
  </sheetData>
  <mergeCells count="3">
    <mergeCell ref="A1:B1"/>
    <mergeCell ref="A2:I2"/>
    <mergeCell ref="A3:I3"/>
  </mergeCells>
  <pageMargins left="0.7" right="0.7" top="0.44" bottom="0.38" header="0.3" footer="0.3"/>
  <pageSetup paperSize="9" scale="8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21"/>
  <sheetViews>
    <sheetView zoomScale="55" zoomScaleNormal="55" workbookViewId="0">
      <selection activeCell="E14" sqref="E14"/>
    </sheetView>
  </sheetViews>
  <sheetFormatPr defaultColWidth="8.85546875" defaultRowHeight="18.75" x14ac:dyDescent="0.3"/>
  <cols>
    <col min="1" max="1" width="8.85546875" style="2"/>
    <col min="2" max="2" width="44.7109375" style="2" customWidth="1"/>
    <col min="3" max="16384" width="8.85546875" style="2"/>
  </cols>
  <sheetData>
    <row r="1" spans="1:42" ht="42.6" customHeight="1" x14ac:dyDescent="0.3">
      <c r="A1" s="113" t="s">
        <v>30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row>
    <row r="2" spans="1:42" ht="18" customHeight="1" x14ac:dyDescent="0.3">
      <c r="A2" s="114" t="s">
        <v>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row>
    <row r="3" spans="1:42" x14ac:dyDescent="0.3">
      <c r="F3" s="119"/>
      <c r="G3" s="119"/>
      <c r="H3" s="119"/>
      <c r="I3" s="119"/>
      <c r="J3" s="119"/>
      <c r="K3" s="119"/>
      <c r="L3" s="119"/>
      <c r="M3" s="119"/>
      <c r="N3" s="119"/>
      <c r="O3" s="119"/>
      <c r="P3" s="119"/>
      <c r="Q3" s="119"/>
      <c r="AJ3" s="110" t="s">
        <v>1</v>
      </c>
      <c r="AK3" s="110"/>
      <c r="AL3" s="110"/>
      <c r="AM3" s="110"/>
      <c r="AN3" s="110"/>
      <c r="AO3" s="110"/>
      <c r="AP3" s="110"/>
    </row>
    <row r="4" spans="1:42" s="7" customFormat="1" ht="60" customHeight="1" x14ac:dyDescent="0.25">
      <c r="A4" s="107" t="s">
        <v>2</v>
      </c>
      <c r="B4" s="107" t="s">
        <v>3</v>
      </c>
      <c r="C4" s="115" t="s">
        <v>5</v>
      </c>
      <c r="D4" s="116"/>
      <c r="E4" s="117"/>
      <c r="F4" s="118" t="s">
        <v>31</v>
      </c>
      <c r="G4" s="118"/>
      <c r="H4" s="118"/>
      <c r="I4" s="118"/>
      <c r="J4" s="118"/>
      <c r="K4" s="118"/>
      <c r="L4" s="118"/>
      <c r="M4" s="118"/>
      <c r="N4" s="118"/>
      <c r="O4" s="118"/>
      <c r="P4" s="118"/>
      <c r="Q4" s="118"/>
      <c r="R4" s="115" t="s">
        <v>26</v>
      </c>
      <c r="S4" s="116"/>
      <c r="T4" s="116"/>
      <c r="U4" s="116"/>
      <c r="V4" s="116"/>
      <c r="W4" s="116"/>
      <c r="X4" s="116"/>
      <c r="Y4" s="116"/>
      <c r="Z4" s="116"/>
      <c r="AA4" s="116"/>
      <c r="AB4" s="116"/>
      <c r="AC4" s="117"/>
      <c r="AD4" s="118" t="s">
        <v>32</v>
      </c>
      <c r="AE4" s="118"/>
      <c r="AF4" s="118"/>
      <c r="AG4" s="118"/>
      <c r="AH4" s="118"/>
      <c r="AI4" s="118"/>
      <c r="AJ4" s="118"/>
      <c r="AK4" s="118"/>
      <c r="AL4" s="118"/>
      <c r="AM4" s="118"/>
      <c r="AN4" s="118"/>
      <c r="AO4" s="118"/>
      <c r="AP4" s="107" t="s">
        <v>16</v>
      </c>
    </row>
    <row r="5" spans="1:42" s="5" customFormat="1" ht="34.9" customHeight="1" x14ac:dyDescent="0.25">
      <c r="A5" s="108"/>
      <c r="B5" s="108"/>
      <c r="C5" s="105" t="s">
        <v>4</v>
      </c>
      <c r="D5" s="103" t="s">
        <v>6</v>
      </c>
      <c r="E5" s="104"/>
      <c r="F5" s="111" t="s">
        <v>13</v>
      </c>
      <c r="G5" s="111"/>
      <c r="H5" s="111"/>
      <c r="I5" s="111" t="s">
        <v>6</v>
      </c>
      <c r="J5" s="111"/>
      <c r="K5" s="111"/>
      <c r="L5" s="111"/>
      <c r="M5" s="111"/>
      <c r="N5" s="111"/>
      <c r="O5" s="111"/>
      <c r="P5" s="111"/>
      <c r="Q5" s="111"/>
      <c r="R5" s="111" t="s">
        <v>6</v>
      </c>
      <c r="S5" s="111"/>
      <c r="T5" s="111"/>
      <c r="U5" s="111"/>
      <c r="V5" s="111"/>
      <c r="W5" s="111"/>
      <c r="X5" s="111"/>
      <c r="Y5" s="111"/>
      <c r="Z5" s="111"/>
      <c r="AA5" s="111"/>
      <c r="AB5" s="111"/>
      <c r="AC5" s="111"/>
      <c r="AD5" s="111" t="s">
        <v>13</v>
      </c>
      <c r="AE5" s="111"/>
      <c r="AF5" s="111"/>
      <c r="AG5" s="111" t="s">
        <v>6</v>
      </c>
      <c r="AH5" s="111"/>
      <c r="AI5" s="111"/>
      <c r="AJ5" s="111"/>
      <c r="AK5" s="111"/>
      <c r="AL5" s="111"/>
      <c r="AM5" s="111"/>
      <c r="AN5" s="111"/>
      <c r="AO5" s="111"/>
      <c r="AP5" s="108"/>
    </row>
    <row r="6" spans="1:42" s="5" customFormat="1" ht="52.15" customHeight="1" x14ac:dyDescent="0.25">
      <c r="A6" s="108"/>
      <c r="B6" s="108"/>
      <c r="C6" s="112"/>
      <c r="D6" s="105" t="s">
        <v>7</v>
      </c>
      <c r="E6" s="105" t="s">
        <v>8</v>
      </c>
      <c r="F6" s="105" t="s">
        <v>9</v>
      </c>
      <c r="G6" s="111" t="s">
        <v>6</v>
      </c>
      <c r="H6" s="111"/>
      <c r="I6" s="111" t="s">
        <v>27</v>
      </c>
      <c r="J6" s="111"/>
      <c r="K6" s="111"/>
      <c r="L6" s="111" t="s">
        <v>28</v>
      </c>
      <c r="M6" s="111"/>
      <c r="N6" s="111"/>
      <c r="O6" s="111" t="s">
        <v>29</v>
      </c>
      <c r="P6" s="111"/>
      <c r="Q6" s="111"/>
      <c r="R6" s="111" t="s">
        <v>27</v>
      </c>
      <c r="S6" s="111"/>
      <c r="T6" s="111"/>
      <c r="U6" s="111"/>
      <c r="V6" s="111" t="s">
        <v>28</v>
      </c>
      <c r="W6" s="111"/>
      <c r="X6" s="111"/>
      <c r="Y6" s="111"/>
      <c r="Z6" s="111" t="s">
        <v>29</v>
      </c>
      <c r="AA6" s="111"/>
      <c r="AB6" s="111"/>
      <c r="AC6" s="111"/>
      <c r="AD6" s="105" t="s">
        <v>9</v>
      </c>
      <c r="AE6" s="111" t="s">
        <v>6</v>
      </c>
      <c r="AF6" s="111"/>
      <c r="AG6" s="111" t="s">
        <v>27</v>
      </c>
      <c r="AH6" s="111"/>
      <c r="AI6" s="111"/>
      <c r="AJ6" s="111" t="s">
        <v>28</v>
      </c>
      <c r="AK6" s="111"/>
      <c r="AL6" s="111"/>
      <c r="AM6" s="111" t="s">
        <v>29</v>
      </c>
      <c r="AN6" s="111"/>
      <c r="AO6" s="111"/>
      <c r="AP6" s="108"/>
    </row>
    <row r="7" spans="1:42" s="9" customFormat="1" ht="49.9" customHeight="1" x14ac:dyDescent="0.25">
      <c r="A7" s="108"/>
      <c r="B7" s="108"/>
      <c r="C7" s="112"/>
      <c r="D7" s="112"/>
      <c r="E7" s="112"/>
      <c r="F7" s="112"/>
      <c r="G7" s="105" t="s">
        <v>7</v>
      </c>
      <c r="H7" s="105" t="s">
        <v>8</v>
      </c>
      <c r="I7" s="105" t="s">
        <v>9</v>
      </c>
      <c r="J7" s="105" t="s">
        <v>7</v>
      </c>
      <c r="K7" s="105" t="s">
        <v>8</v>
      </c>
      <c r="L7" s="105" t="s">
        <v>9</v>
      </c>
      <c r="M7" s="105" t="s">
        <v>7</v>
      </c>
      <c r="N7" s="105" t="s">
        <v>8</v>
      </c>
      <c r="O7" s="105" t="s">
        <v>9</v>
      </c>
      <c r="P7" s="105" t="s">
        <v>7</v>
      </c>
      <c r="Q7" s="105" t="s">
        <v>8</v>
      </c>
      <c r="R7" s="103" t="s">
        <v>7</v>
      </c>
      <c r="S7" s="104"/>
      <c r="T7" s="103" t="s">
        <v>8</v>
      </c>
      <c r="U7" s="104"/>
      <c r="V7" s="103" t="s">
        <v>7</v>
      </c>
      <c r="W7" s="104"/>
      <c r="X7" s="103" t="s">
        <v>8</v>
      </c>
      <c r="Y7" s="104"/>
      <c r="Z7" s="103" t="s">
        <v>7</v>
      </c>
      <c r="AA7" s="104"/>
      <c r="AB7" s="103" t="s">
        <v>8</v>
      </c>
      <c r="AC7" s="104"/>
      <c r="AD7" s="112"/>
      <c r="AE7" s="105" t="s">
        <v>7</v>
      </c>
      <c r="AF7" s="105" t="s">
        <v>8</v>
      </c>
      <c r="AG7" s="105" t="s">
        <v>9</v>
      </c>
      <c r="AH7" s="105" t="s">
        <v>7</v>
      </c>
      <c r="AI7" s="105" t="s">
        <v>8</v>
      </c>
      <c r="AJ7" s="105" t="s">
        <v>9</v>
      </c>
      <c r="AK7" s="105" t="s">
        <v>7</v>
      </c>
      <c r="AL7" s="105" t="s">
        <v>8</v>
      </c>
      <c r="AM7" s="105" t="s">
        <v>9</v>
      </c>
      <c r="AN7" s="105" t="s">
        <v>7</v>
      </c>
      <c r="AO7" s="105" t="s">
        <v>8</v>
      </c>
      <c r="AP7" s="108"/>
    </row>
    <row r="8" spans="1:42" s="9" customFormat="1" ht="66" customHeight="1" x14ac:dyDescent="0.25">
      <c r="A8" s="109"/>
      <c r="B8" s="109"/>
      <c r="C8" s="106"/>
      <c r="D8" s="106"/>
      <c r="E8" s="106"/>
      <c r="F8" s="106"/>
      <c r="G8" s="106"/>
      <c r="H8" s="106"/>
      <c r="I8" s="106"/>
      <c r="J8" s="106"/>
      <c r="K8" s="106"/>
      <c r="L8" s="106"/>
      <c r="M8" s="106"/>
      <c r="N8" s="106"/>
      <c r="O8" s="106"/>
      <c r="P8" s="106"/>
      <c r="Q8" s="106"/>
      <c r="R8" s="4" t="s">
        <v>33</v>
      </c>
      <c r="S8" s="4" t="s">
        <v>34</v>
      </c>
      <c r="T8" s="4" t="s">
        <v>33</v>
      </c>
      <c r="U8" s="4" t="s">
        <v>34</v>
      </c>
      <c r="V8" s="4" t="s">
        <v>33</v>
      </c>
      <c r="W8" s="4" t="s">
        <v>34</v>
      </c>
      <c r="X8" s="4" t="s">
        <v>33</v>
      </c>
      <c r="Y8" s="4" t="s">
        <v>34</v>
      </c>
      <c r="Z8" s="4" t="s">
        <v>33</v>
      </c>
      <c r="AA8" s="4" t="s">
        <v>34</v>
      </c>
      <c r="AB8" s="4" t="s">
        <v>33</v>
      </c>
      <c r="AC8" s="4" t="s">
        <v>34</v>
      </c>
      <c r="AD8" s="106"/>
      <c r="AE8" s="106"/>
      <c r="AF8" s="106"/>
      <c r="AG8" s="106"/>
      <c r="AH8" s="106"/>
      <c r="AI8" s="106"/>
      <c r="AJ8" s="106"/>
      <c r="AK8" s="106"/>
      <c r="AL8" s="106"/>
      <c r="AM8" s="106"/>
      <c r="AN8" s="106"/>
      <c r="AO8" s="106"/>
      <c r="AP8" s="109"/>
    </row>
    <row r="9" spans="1:42" s="9" customFormat="1" ht="64.900000000000006" customHeight="1" x14ac:dyDescent="0.25">
      <c r="A9" s="6">
        <v>1</v>
      </c>
      <c r="B9" s="6">
        <v>2</v>
      </c>
      <c r="C9" s="6">
        <v>3</v>
      </c>
      <c r="D9" s="6">
        <v>4</v>
      </c>
      <c r="E9" s="6">
        <v>5</v>
      </c>
      <c r="F9" s="6" t="s">
        <v>35</v>
      </c>
      <c r="G9" s="6" t="s">
        <v>37</v>
      </c>
      <c r="H9" s="6" t="s">
        <v>38</v>
      </c>
      <c r="I9" s="6" t="s">
        <v>39</v>
      </c>
      <c r="J9" s="6">
        <v>10</v>
      </c>
      <c r="K9" s="6">
        <v>11</v>
      </c>
      <c r="L9" s="6" t="s">
        <v>36</v>
      </c>
      <c r="M9" s="6">
        <v>13</v>
      </c>
      <c r="N9" s="6">
        <v>14</v>
      </c>
      <c r="O9" s="6" t="s">
        <v>40</v>
      </c>
      <c r="P9" s="6">
        <v>16</v>
      </c>
      <c r="Q9" s="6">
        <v>17</v>
      </c>
      <c r="R9" s="6">
        <v>18</v>
      </c>
      <c r="S9" s="6">
        <v>19</v>
      </c>
      <c r="T9" s="6">
        <v>20</v>
      </c>
      <c r="U9" s="6">
        <v>21</v>
      </c>
      <c r="V9" s="6">
        <v>22</v>
      </c>
      <c r="W9" s="6">
        <v>23</v>
      </c>
      <c r="X9" s="6">
        <v>24</v>
      </c>
      <c r="Y9" s="6">
        <v>25</v>
      </c>
      <c r="Z9" s="6">
        <v>26</v>
      </c>
      <c r="AA9" s="6">
        <v>27</v>
      </c>
      <c r="AB9" s="6">
        <v>28</v>
      </c>
      <c r="AC9" s="6">
        <v>29</v>
      </c>
      <c r="AD9" s="6" t="s">
        <v>41</v>
      </c>
      <c r="AE9" s="6" t="s">
        <v>42</v>
      </c>
      <c r="AF9" s="6" t="s">
        <v>43</v>
      </c>
      <c r="AG9" s="6" t="s">
        <v>44</v>
      </c>
      <c r="AH9" s="6" t="s">
        <v>45</v>
      </c>
      <c r="AI9" s="6" t="s">
        <v>46</v>
      </c>
      <c r="AJ9" s="6" t="s">
        <v>47</v>
      </c>
      <c r="AK9" s="6" t="s">
        <v>48</v>
      </c>
      <c r="AL9" s="6" t="s">
        <v>49</v>
      </c>
      <c r="AM9" s="6" t="s">
        <v>50</v>
      </c>
      <c r="AN9" s="6" t="s">
        <v>51</v>
      </c>
      <c r="AO9" s="6" t="s">
        <v>52</v>
      </c>
      <c r="AP9" s="6">
        <v>42</v>
      </c>
    </row>
    <row r="10" spans="1:42" s="12" customFormat="1" x14ac:dyDescent="0.25">
      <c r="A10" s="1" t="s">
        <v>17</v>
      </c>
      <c r="B10" s="16" t="s">
        <v>12</v>
      </c>
      <c r="C10" s="1"/>
      <c r="D10" s="1"/>
      <c r="E10" s="1"/>
      <c r="F10" s="1"/>
      <c r="G10" s="1"/>
      <c r="H10" s="1"/>
      <c r="I10" s="1"/>
      <c r="J10" s="1"/>
      <c r="K10" s="1"/>
      <c r="L10" s="1"/>
      <c r="M10" s="1"/>
      <c r="N10" s="1"/>
      <c r="O10" s="1"/>
      <c r="P10" s="1"/>
      <c r="Q10" s="1"/>
      <c r="R10" s="4"/>
      <c r="S10" s="4"/>
      <c r="T10" s="4"/>
      <c r="U10" s="4"/>
      <c r="V10" s="4"/>
      <c r="W10" s="4"/>
      <c r="X10" s="4"/>
      <c r="Y10" s="4"/>
      <c r="Z10" s="4"/>
      <c r="AA10" s="4"/>
      <c r="AB10" s="4"/>
      <c r="AC10" s="4"/>
      <c r="AD10" s="1"/>
      <c r="AE10" s="1"/>
      <c r="AF10" s="1"/>
      <c r="AG10" s="1"/>
      <c r="AH10" s="1"/>
      <c r="AI10" s="1"/>
      <c r="AJ10" s="1"/>
      <c r="AK10" s="1"/>
      <c r="AL10" s="1"/>
      <c r="AM10" s="1"/>
      <c r="AN10" s="1"/>
      <c r="AO10" s="1"/>
      <c r="AP10" s="1"/>
    </row>
    <row r="11" spans="1:42" s="14" customFormat="1" ht="70.150000000000006" customHeight="1" x14ac:dyDescent="0.25">
      <c r="A11" s="11" t="s">
        <v>11</v>
      </c>
      <c r="B11" s="13" t="s">
        <v>25</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s="9" customFormat="1" x14ac:dyDescent="0.25">
      <c r="A12" s="4">
        <v>1</v>
      </c>
      <c r="B12" s="8" t="s">
        <v>18</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row>
    <row r="13" spans="1:42" s="9" customFormat="1" x14ac:dyDescent="0.25">
      <c r="A13" s="10" t="s">
        <v>19</v>
      </c>
      <c r="B13" s="8" t="s">
        <v>20</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s="9" customFormat="1" x14ac:dyDescent="0.25">
      <c r="A14" s="10" t="s">
        <v>19</v>
      </c>
      <c r="B14" s="8" t="s">
        <v>20</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row>
    <row r="15" spans="1:42" s="9" customFormat="1" x14ac:dyDescent="0.25">
      <c r="A15" s="4">
        <v>2</v>
      </c>
      <c r="B15" s="8" t="s">
        <v>18</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1:42" s="9" customFormat="1" x14ac:dyDescent="0.25">
      <c r="A16" s="10" t="s">
        <v>19</v>
      </c>
      <c r="B16" s="8" t="s">
        <v>20</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row>
    <row r="17" spans="1:42" s="9" customFormat="1" x14ac:dyDescent="0.25">
      <c r="A17" s="10"/>
      <c r="B17" s="8" t="s">
        <v>21</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s="14" customFormat="1" ht="58.5" x14ac:dyDescent="0.25">
      <c r="A18" s="15" t="s">
        <v>22</v>
      </c>
      <c r="B18" s="13" t="s">
        <v>24</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s="9" customFormat="1" x14ac:dyDescent="0.25">
      <c r="A19" s="4">
        <v>1</v>
      </c>
      <c r="B19" s="8" t="s">
        <v>18</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s="9" customFormat="1" x14ac:dyDescent="0.25">
      <c r="A20" s="4">
        <v>2</v>
      </c>
      <c r="B20" s="8" t="s">
        <v>18</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3">
      <c r="A21" s="4"/>
      <c r="B21" s="3" t="s">
        <v>23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sheetData>
  <mergeCells count="61">
    <mergeCell ref="D5:E5"/>
    <mergeCell ref="F5:H5"/>
    <mergeCell ref="I5:Q5"/>
    <mergeCell ref="R5:AC5"/>
    <mergeCell ref="F3:Q3"/>
    <mergeCell ref="C4:E4"/>
    <mergeCell ref="F4:Q4"/>
    <mergeCell ref="AD5:AF5"/>
    <mergeCell ref="AB7:AC7"/>
    <mergeCell ref="G6:H6"/>
    <mergeCell ref="I6:K6"/>
    <mergeCell ref="L6:N6"/>
    <mergeCell ref="O6:Q6"/>
    <mergeCell ref="L7:L8"/>
    <mergeCell ref="M7:M8"/>
    <mergeCell ref="N7:N8"/>
    <mergeCell ref="O7:O8"/>
    <mergeCell ref="AF7:AF8"/>
    <mergeCell ref="K7:K8"/>
    <mergeCell ref="P7:P8"/>
    <mergeCell ref="Q7:Q8"/>
    <mergeCell ref="T7:U7"/>
    <mergeCell ref="V7:W7"/>
    <mergeCell ref="AG7:AG8"/>
    <mergeCell ref="R6:U6"/>
    <mergeCell ref="V6:Y6"/>
    <mergeCell ref="Z6:AC6"/>
    <mergeCell ref="A1:AO1"/>
    <mergeCell ref="A2:AO2"/>
    <mergeCell ref="R4:AC4"/>
    <mergeCell ref="AD4:AO4"/>
    <mergeCell ref="R7:S7"/>
    <mergeCell ref="A4:A8"/>
    <mergeCell ref="B4:B8"/>
    <mergeCell ref="C5:C8"/>
    <mergeCell ref="D6:D8"/>
    <mergeCell ref="AG5:AO5"/>
    <mergeCell ref="AE6:AF6"/>
    <mergeCell ref="AG6:AI6"/>
    <mergeCell ref="E6:E8"/>
    <mergeCell ref="F6:F8"/>
    <mergeCell ref="G7:G8"/>
    <mergeCell ref="H7:H8"/>
    <mergeCell ref="J7:J8"/>
    <mergeCell ref="I7:I8"/>
    <mergeCell ref="X7:Y7"/>
    <mergeCell ref="AN7:AN8"/>
    <mergeCell ref="AO7:AO8"/>
    <mergeCell ref="AP4:AP8"/>
    <mergeCell ref="AJ3:AP3"/>
    <mergeCell ref="AH7:AH8"/>
    <mergeCell ref="AI7:AI8"/>
    <mergeCell ref="AJ7:AJ8"/>
    <mergeCell ref="AK7:AK8"/>
    <mergeCell ref="AL7:AL8"/>
    <mergeCell ref="AM7:AM8"/>
    <mergeCell ref="AJ6:AL6"/>
    <mergeCell ref="AM6:AO6"/>
    <mergeCell ref="AD6:AD8"/>
    <mergeCell ref="AE7:AE8"/>
    <mergeCell ref="Z7:AA7"/>
  </mergeCells>
  <pageMargins left="0.3" right="0.16" top="0.5" bottom="0.75" header="0.3" footer="0.3"/>
  <pageSetup paperSize="9" scale="35"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66c18dbd4d8bff52</MaTinBai>
    <_dlc_DocId xmlns="ae4e42cd-c673-4541-a17d-d353a4125f5e">DDYPFUVZ5X6F-6-6878</_dlc_DocId>
    <_dlc_DocIdUrl xmlns="ae4e42cd-c673-4541-a17d-d353a4125f5e">
      <Url>https://dbdc.backan.gov.vn/_layouts/15/DocIdRedir.aspx?ID=DDYPFUVZ5X6F-6-6878</Url>
      <Description>DDYPFUVZ5X6F-6-6878</Description>
    </_dlc_DocIdUrl>
  </documentManagement>
</p:properties>
</file>

<file path=customXml/itemProps1.xml><?xml version="1.0" encoding="utf-8"?>
<ds:datastoreItem xmlns:ds="http://schemas.openxmlformats.org/officeDocument/2006/customXml" ds:itemID="{A36BF556-F647-4544-B6C7-A55F8EB7BA18}"/>
</file>

<file path=customXml/itemProps2.xml><?xml version="1.0" encoding="utf-8"?>
<ds:datastoreItem xmlns:ds="http://schemas.openxmlformats.org/officeDocument/2006/customXml" ds:itemID="{199D5084-891F-4531-9F7B-7FFA07F9F648}"/>
</file>

<file path=customXml/itemProps3.xml><?xml version="1.0" encoding="utf-8"?>
<ds:datastoreItem xmlns:ds="http://schemas.openxmlformats.org/officeDocument/2006/customXml" ds:itemID="{C732D3EB-0F5F-4327-981D-4CE703FACFFA}"/>
</file>

<file path=customXml/itemProps4.xml><?xml version="1.0" encoding="utf-8"?>
<ds:datastoreItem xmlns:ds="http://schemas.openxmlformats.org/officeDocument/2006/customXml" ds:itemID="{D881BB33-A072-45F8-AC7F-215026433B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Biểu số 01</vt:lpstr>
      <vt:lpstr>biểu 2</vt:lpstr>
      <vt:lpstr>Biểu số 2</vt:lpstr>
      <vt:lpstr>'Biểu số 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2024-05-04T11:07:11Z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99000e49-f9bb-4f67-95e9-d024ce0eb222</vt:lpwstr>
  </property>
</Properties>
</file>