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D:\Năm 2023\HĐND\2780\"/>
    </mc:Choice>
  </mc:AlternateContent>
  <xr:revisionPtr revIDLastSave="0" documentId="13_ncr:1_{B90A76BD-CA66-408C-870A-C40F1A3B251D}" xr6:coauthVersionLast="47" xr6:coauthVersionMax="47" xr10:uidLastSave="{00000000-0000-0000-0000-000000000000}"/>
  <bookViews>
    <workbookView xWindow="-120" yWindow="-120" windowWidth="29040" windowHeight="15840" firstSheet="3" activeTab="3" xr2:uid="{00000000-000D-0000-FFFF-FFFF00000000}"/>
  </bookViews>
  <sheets>
    <sheet name="foxz" sheetId="4" state="veryHidden" r:id="rId1"/>
    <sheet name="SGV" sheetId="5" state="hidden" r:id="rId2"/>
    <sheet name="SGV_2" sheetId="6" state="veryHidden" r:id="rId3"/>
    <sheet name="2024" sheetId="1" r:id="rId4"/>
    <sheet name="Chuyển tiếp" sheetId="2" state="hidden" r:id="rId5"/>
    <sheet name="Sheet3" sheetId="3"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 i="1" l="1"/>
  <c r="M21" i="1"/>
  <c r="P28" i="1"/>
  <c r="G21" i="1"/>
  <c r="M27" i="1" l="1"/>
  <c r="N21" i="1"/>
  <c r="N22" i="1"/>
  <c r="N23" i="1"/>
  <c r="N24" i="1"/>
  <c r="N20" i="1"/>
  <c r="N10" i="1" s="1"/>
  <c r="G26" i="1"/>
  <c r="F16" i="1"/>
  <c r="F15" i="1"/>
  <c r="F14" i="1"/>
  <c r="F13" i="1"/>
  <c r="F12" i="1"/>
  <c r="F11" i="1"/>
  <c r="F10" i="1"/>
  <c r="J26" i="1"/>
  <c r="P27" i="1"/>
  <c r="R26" i="1"/>
  <c r="R33" i="1"/>
  <c r="C33" i="1" s="1"/>
  <c r="Q14" i="1"/>
  <c r="N15" i="1"/>
  <c r="O15" i="1"/>
  <c r="N16" i="1"/>
  <c r="O16" i="1"/>
  <c r="L16" i="1"/>
  <c r="L15" i="1"/>
  <c r="L14" i="1"/>
  <c r="L13" i="1"/>
  <c r="L12" i="1"/>
  <c r="L11" i="1"/>
  <c r="L10" i="1"/>
  <c r="H10" i="1"/>
  <c r="I10" i="1"/>
  <c r="H15" i="1"/>
  <c r="I15" i="1"/>
  <c r="H16" i="1"/>
  <c r="I16" i="1"/>
  <c r="L25" i="1"/>
  <c r="M28" i="1"/>
  <c r="M29" i="1"/>
  <c r="P29" i="1"/>
  <c r="M30" i="1"/>
  <c r="P30" i="1"/>
  <c r="M31" i="1"/>
  <c r="P31" i="1"/>
  <c r="M32" i="1"/>
  <c r="M16" i="1" s="1"/>
  <c r="P32" i="1"/>
  <c r="P16" i="1" s="1"/>
  <c r="M6" i="1" l="1"/>
  <c r="J21" i="1" l="1"/>
  <c r="M15" i="1"/>
  <c r="R27" i="1"/>
  <c r="R28" i="1"/>
  <c r="S28" i="1" s="1"/>
  <c r="S12" i="1" s="1"/>
  <c r="R30" i="1"/>
  <c r="R14" i="1" s="1"/>
  <c r="R31" i="1"/>
  <c r="R32" i="1"/>
  <c r="R10" i="1"/>
  <c r="B33" i="1"/>
  <c r="Q10" i="1"/>
  <c r="Q11" i="1"/>
  <c r="Q12" i="1"/>
  <c r="Q15" i="1"/>
  <c r="Q16" i="1"/>
  <c r="Q17" i="1"/>
  <c r="J10" i="1"/>
  <c r="E11" i="1"/>
  <c r="K11" i="1"/>
  <c r="T12" i="1"/>
  <c r="E13" i="1"/>
  <c r="K13" i="1"/>
  <c r="T13" i="1"/>
  <c r="E14" i="1"/>
  <c r="K14" i="1"/>
  <c r="T14" i="1"/>
  <c r="E15" i="1"/>
  <c r="K15" i="1"/>
  <c r="P15" i="1"/>
  <c r="E16" i="1"/>
  <c r="K16" i="1"/>
  <c r="R16" i="1"/>
  <c r="T16" i="1"/>
  <c r="E17" i="1"/>
  <c r="R17" i="1"/>
  <c r="C17" i="1" s="1"/>
  <c r="T34" i="1"/>
  <c r="T9" i="1" s="1"/>
  <c r="B30" i="1"/>
  <c r="B24" i="1"/>
  <c r="B14" i="1" s="1"/>
  <c r="T6" i="1"/>
  <c r="U37" i="1"/>
  <c r="U38" i="1"/>
  <c r="U36" i="1"/>
  <c r="U35" i="1"/>
  <c r="O25" i="1"/>
  <c r="Q25" i="1"/>
  <c r="Q9" i="1" s="1"/>
  <c r="M25" i="1"/>
  <c r="I25" i="1"/>
  <c r="K25" i="1"/>
  <c r="F25" i="1"/>
  <c r="J32" i="1"/>
  <c r="J16" i="1" s="1"/>
  <c r="J31" i="1"/>
  <c r="J15" i="1" s="1"/>
  <c r="J30" i="1"/>
  <c r="J29" i="1"/>
  <c r="J28" i="1"/>
  <c r="J27" i="1"/>
  <c r="S32" i="1"/>
  <c r="S16" i="1" s="1"/>
  <c r="S26" i="1"/>
  <c r="Q6" i="1"/>
  <c r="G30" i="1"/>
  <c r="G32" i="1"/>
  <c r="G31" i="1"/>
  <c r="G15" i="1" s="1"/>
  <c r="G29" i="1"/>
  <c r="G28" i="1"/>
  <c r="G27" i="1"/>
  <c r="F10" i="3"/>
  <c r="D10" i="3"/>
  <c r="E9" i="3"/>
  <c r="E8" i="3"/>
  <c r="E7" i="3"/>
  <c r="E6" i="3"/>
  <c r="M16" i="2"/>
  <c r="J16" i="2"/>
  <c r="G16" i="2"/>
  <c r="N15" i="2"/>
  <c r="D15" i="2" s="1"/>
  <c r="C15" i="2" s="1"/>
  <c r="N14" i="2"/>
  <c r="K14" i="2"/>
  <c r="H14" i="2"/>
  <c r="D14" i="2" s="1"/>
  <c r="N13" i="2"/>
  <c r="H13" i="2"/>
  <c r="N12" i="2"/>
  <c r="H12" i="2"/>
  <c r="N11" i="2"/>
  <c r="K11" i="2"/>
  <c r="H11" i="2"/>
  <c r="D11" i="2"/>
  <c r="N10" i="2"/>
  <c r="K10" i="2"/>
  <c r="H10" i="2"/>
  <c r="N9" i="2"/>
  <c r="K9" i="2"/>
  <c r="H9" i="2"/>
  <c r="D9" i="2" s="1"/>
  <c r="N8" i="2"/>
  <c r="N16" i="2" s="1"/>
  <c r="K8" i="2"/>
  <c r="H8" i="2"/>
  <c r="F19" i="1"/>
  <c r="M24" i="1"/>
  <c r="H24" i="1"/>
  <c r="H14" i="1" s="1"/>
  <c r="G24" i="1"/>
  <c r="N13" i="1"/>
  <c r="H23" i="1"/>
  <c r="H13" i="1" s="1"/>
  <c r="G23" i="1"/>
  <c r="N12" i="1"/>
  <c r="K22" i="1"/>
  <c r="M22" i="1" s="1"/>
  <c r="H22" i="1"/>
  <c r="H12" i="1" s="1"/>
  <c r="E22" i="1"/>
  <c r="G22" i="1" s="1"/>
  <c r="N11" i="1"/>
  <c r="H11" i="1"/>
  <c r="L19" i="1"/>
  <c r="L9" i="1" s="1"/>
  <c r="K20" i="1"/>
  <c r="M20" i="1" s="1"/>
  <c r="E20" i="1"/>
  <c r="E10" i="1" s="1"/>
  <c r="N7" i="1"/>
  <c r="P6" i="1"/>
  <c r="N6" i="1"/>
  <c r="E11" i="2" l="1"/>
  <c r="E12" i="2"/>
  <c r="C12" i="2" s="1"/>
  <c r="E8" i="2"/>
  <c r="E9" i="2"/>
  <c r="C9" i="2" s="1"/>
  <c r="C11" i="2"/>
  <c r="K16" i="2"/>
  <c r="E10" i="3"/>
  <c r="E13" i="2"/>
  <c r="C13" i="2" s="1"/>
  <c r="E10" i="2"/>
  <c r="C29" i="1"/>
  <c r="G16" i="1"/>
  <c r="C32" i="1"/>
  <c r="F9" i="1"/>
  <c r="C28" i="1"/>
  <c r="S30" i="1"/>
  <c r="S14" i="1" s="1"/>
  <c r="C38" i="1"/>
  <c r="C37" i="1"/>
  <c r="P20" i="1"/>
  <c r="C20" i="1" s="1"/>
  <c r="G12" i="1"/>
  <c r="J23" i="1"/>
  <c r="J13" i="1" s="1"/>
  <c r="S10" i="1"/>
  <c r="C26" i="1"/>
  <c r="C35" i="1"/>
  <c r="R15" i="1"/>
  <c r="S31" i="1"/>
  <c r="G11" i="1"/>
  <c r="C36" i="1"/>
  <c r="J11" i="1"/>
  <c r="M11" i="1"/>
  <c r="P21" i="1"/>
  <c r="P11" i="1" s="1"/>
  <c r="O21" i="1"/>
  <c r="O11" i="1" s="1"/>
  <c r="M12" i="1"/>
  <c r="O22" i="1"/>
  <c r="M14" i="1"/>
  <c r="O24" i="1"/>
  <c r="G14" i="1"/>
  <c r="E12" i="1"/>
  <c r="K10" i="1"/>
  <c r="R12" i="1"/>
  <c r="U34" i="1"/>
  <c r="U9" i="1" s="1"/>
  <c r="U16" i="1"/>
  <c r="U14" i="1"/>
  <c r="U13" i="1"/>
  <c r="K12" i="1"/>
  <c r="U12" i="1"/>
  <c r="O20" i="1"/>
  <c r="O10" i="1" s="1"/>
  <c r="M10" i="1"/>
  <c r="G13" i="1"/>
  <c r="G10" i="1"/>
  <c r="R11" i="1"/>
  <c r="S27" i="1"/>
  <c r="C27" i="1" s="1"/>
  <c r="R25" i="1"/>
  <c r="R9" i="1" s="1"/>
  <c r="P25" i="1"/>
  <c r="G25" i="1"/>
  <c r="J25" i="1"/>
  <c r="H19" i="1"/>
  <c r="H9" i="1" s="1"/>
  <c r="D8" i="2"/>
  <c r="D10" i="2"/>
  <c r="C10" i="2" s="1"/>
  <c r="H16" i="2"/>
  <c r="E14" i="2"/>
  <c r="C14" i="2" s="1"/>
  <c r="G19" i="1"/>
  <c r="I22" i="1"/>
  <c r="I12" i="1" s="1"/>
  <c r="J22" i="1"/>
  <c r="J12" i="1" s="1"/>
  <c r="P22" i="1"/>
  <c r="P12" i="1" s="1"/>
  <c r="O12" i="1"/>
  <c r="P24" i="1"/>
  <c r="P14" i="1" s="1"/>
  <c r="I21" i="1"/>
  <c r="I11" i="1" s="1"/>
  <c r="I24" i="1"/>
  <c r="I14" i="1" s="1"/>
  <c r="M23" i="1"/>
  <c r="J24" i="1"/>
  <c r="J14" i="1" s="1"/>
  <c r="I23" i="1"/>
  <c r="I13" i="1" s="1"/>
  <c r="C34" i="1" l="1"/>
  <c r="P10" i="1"/>
  <c r="C10" i="1" s="1"/>
  <c r="C24" i="1"/>
  <c r="C30" i="1"/>
  <c r="C25" i="1" s="1"/>
  <c r="G9" i="1"/>
  <c r="C16" i="1"/>
  <c r="C14" i="1"/>
  <c r="C12" i="1"/>
  <c r="C22" i="1"/>
  <c r="M13" i="1"/>
  <c r="O23" i="1"/>
  <c r="S25" i="1"/>
  <c r="S9" i="1" s="1"/>
  <c r="N19" i="1"/>
  <c r="N9" i="1" s="1"/>
  <c r="N14" i="1"/>
  <c r="S15" i="1"/>
  <c r="C15" i="1" s="1"/>
  <c r="S11" i="1"/>
  <c r="C11" i="1" s="1"/>
  <c r="O14" i="1"/>
  <c r="C8" i="2"/>
  <c r="C16" i="2" s="1"/>
  <c r="D16" i="2"/>
  <c r="E16" i="2"/>
  <c r="I19" i="1"/>
  <c r="I9" i="1" s="1"/>
  <c r="J19" i="1"/>
  <c r="J9" i="1" s="1"/>
  <c r="M19" i="1"/>
  <c r="M9" i="1" s="1"/>
  <c r="P23" i="1"/>
  <c r="C23" i="1" s="1"/>
  <c r="C19" i="1" l="1"/>
  <c r="P13" i="1"/>
  <c r="C13" i="1" s="1"/>
  <c r="C9" i="1" s="1"/>
  <c r="O19" i="1"/>
  <c r="O9" i="1" s="1"/>
  <c r="O13" i="1"/>
  <c r="P19" i="1"/>
  <c r="P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hongngoc_pc</author>
  </authors>
  <commentList>
    <comment ref="M21" authorId="0" shapeId="0" xr:uid="{00000000-0006-0000-0300-000001000000}">
      <text>
        <r>
          <rPr>
            <b/>
            <sz val="9"/>
            <color indexed="81"/>
            <rFont val="Tahoma"/>
            <family val="2"/>
          </rPr>
          <t>hongngoc_pc:</t>
        </r>
        <r>
          <rPr>
            <sz val="9"/>
            <color indexed="81"/>
            <rFont val="Tahoma"/>
            <family val="2"/>
          </rPr>
          <t xml:space="preserve">
cộng tròn số</t>
        </r>
      </text>
    </comment>
    <comment ref="P28" authorId="0" shapeId="0" xr:uid="{00000000-0006-0000-0300-000002000000}">
      <text>
        <r>
          <rPr>
            <b/>
            <sz val="9"/>
            <color indexed="81"/>
            <rFont val="Tahoma"/>
            <family val="2"/>
          </rPr>
          <t>hongngoc_pc:</t>
        </r>
        <r>
          <rPr>
            <sz val="9"/>
            <color indexed="81"/>
            <rFont val="Tahoma"/>
            <family val="2"/>
          </rPr>
          <t xml:space="preserve">
cộng tròn số</t>
        </r>
      </text>
    </comment>
    <comment ref="S31" authorId="0" shapeId="0" xr:uid="{00000000-0006-0000-0300-000003000000}">
      <text>
        <r>
          <rPr>
            <b/>
            <sz val="9"/>
            <color indexed="81"/>
            <rFont val="Tahoma"/>
            <family val="2"/>
          </rPr>
          <t>hongngoc_pc:</t>
        </r>
        <r>
          <rPr>
            <sz val="9"/>
            <color indexed="81"/>
            <rFont val="Tahoma"/>
            <family val="2"/>
          </rPr>
          <t xml:space="preserve">
cộng tròn số
</t>
        </r>
      </text>
    </comment>
  </commentList>
</comments>
</file>

<file path=xl/sharedStrings.xml><?xml version="1.0" encoding="utf-8"?>
<sst xmlns="http://schemas.openxmlformats.org/spreadsheetml/2006/main" count="120" uniqueCount="73">
  <si>
    <t>Đơn vị: Triệu đồng</t>
  </si>
  <si>
    <t>STT</t>
  </si>
  <si>
    <t>Đơn vị</t>
  </si>
  <si>
    <t>Tổng cộng (triệu đồng)</t>
  </si>
  <si>
    <t>Ghi chú</t>
  </si>
  <si>
    <t>Rừng phòng hộ</t>
  </si>
  <si>
    <t xml:space="preserve">Rừng sản xuất là rừng tự nhiên </t>
  </si>
  <si>
    <t>Định mức</t>
  </si>
  <si>
    <t>Diện tích (ha)</t>
  </si>
  <si>
    <t>Trong đó</t>
  </si>
  <si>
    <t>Chi phí quản lý (7% chi phí khoán BV)</t>
  </si>
  <si>
    <t>Định
 mức</t>
  </si>
  <si>
    <t>Diện tích  (ha)</t>
  </si>
  <si>
    <t>Nhu cầu kinh phí (triệu đồng)</t>
  </si>
  <si>
    <t>CP nhân công khoán bảo vệ</t>
  </si>
  <si>
    <t>A</t>
  </si>
  <si>
    <t>B</t>
  </si>
  <si>
    <t>4=2*3</t>
  </si>
  <si>
    <t>5=0,05*3</t>
  </si>
  <si>
    <t>6=4-5</t>
  </si>
  <si>
    <t>7=7%*4</t>
  </si>
  <si>
    <t>Huyện Bạch Thông</t>
  </si>
  <si>
    <t>Thời gian thực hiện từ 01/4/2024 - 31/12/2024 (09 tháng)</t>
  </si>
  <si>
    <t>Huyện Chợ Đồn</t>
  </si>
  <si>
    <t>Huyện Chợ Mới</t>
  </si>
  <si>
    <t>Thời gian thực hiện từ 01/3/2024 - 31/12/2024 (10 tháng)</t>
  </si>
  <si>
    <t>Huyện Na Rì</t>
  </si>
  <si>
    <t>Thành phố</t>
  </si>
  <si>
    <t xml:space="preserve"> </t>
  </si>
  <si>
    <t>Tổng cộng</t>
  </si>
  <si>
    <t>BIỂU 03a : NHU CẦU VỐN THỰC HIỆN KHOÁN BẢO VỆ RỪNG, HỖ TRỢ BẢO VỆ RỪNG (CHUYỂN TIẾP) NĂM 2024</t>
  </si>
  <si>
    <t>( Kèm theo Văn bản số             /SNN -CCKL ngày        tháng 11 năm 2023 của Sở Nông nghiệp và PTNT tỉnh Bắc Kạn)</t>
  </si>
  <si>
    <t>Tổng nhu cầu kinh phí</t>
  </si>
  <si>
    <t>Gồm</t>
  </si>
  <si>
    <t>Rừng sản xuất là rừng tự nhiên</t>
  </si>
  <si>
    <t>Kinh phí thực hiện hoạt động</t>
  </si>
  <si>
    <t>Chi phí quản lý</t>
  </si>
  <si>
    <t>Huyện Ngân Sơn</t>
  </si>
  <si>
    <t>Huyện Ba Bể</t>
  </si>
  <si>
    <t>Công ty TNHH Một thành viên lâm nghiệp Bắc Kạn</t>
  </si>
  <si>
    <t>BIỂU 04a: NHU CẦU VỐN THỰC HIỆN TRỒNG CÂY PHÂN TÁN NĂM 2024</t>
  </si>
  <si>
    <t>Hỗ trợ thực hiện trồng cây phân tán</t>
  </si>
  <si>
    <t>Định mức (triệu đồng)</t>
  </si>
  <si>
    <t>Diện tích (Quy đổi tương đương 1.000 cây/ha)</t>
  </si>
  <si>
    <t>Thành phố Bắc Kạn</t>
  </si>
  <si>
    <t xml:space="preserve">Tổng cộng </t>
  </si>
  <si>
    <t>9=2*8</t>
  </si>
  <si>
    <t>10=0,05*9</t>
  </si>
  <si>
    <t>11=9-10</t>
  </si>
  <si>
    <t>12=7%*9</t>
  </si>
  <si>
    <t>Nhân công khoán bảo vệ rừng</t>
  </si>
  <si>
    <t>Nhân công hỗ trợ bảo vệ rừng sản xuất là rừng tự nhiên</t>
  </si>
  <si>
    <t>DIỆN TÍCH THIẾT KẾ MỚI 2024</t>
  </si>
  <si>
    <t>DIỆN TÍCH CHUYỂN TIẾP</t>
  </si>
  <si>
    <t>Khoán bảo vệ rừng</t>
  </si>
  <si>
    <t>Hỗ trợ bảo vệ rừng sản xuất là rừng tự nhiên</t>
  </si>
  <si>
    <t>Chi phí quản lý (7% chi phí BV)</t>
  </si>
  <si>
    <t>TRỒNG CÂY PHÂN TÁN NĂM 2024</t>
  </si>
  <si>
    <t>Trồng cây phân tán</t>
  </si>
  <si>
    <t>Chi tiết</t>
  </si>
  <si>
    <t>Công ty TNHH MTV lâm nghiệp Bắc Kạn</t>
  </si>
  <si>
    <t>TỔNG CỘNG</t>
  </si>
  <si>
    <t>14=13*2</t>
  </si>
  <si>
    <t>15=7%*14</t>
  </si>
  <si>
    <t>17=2*16</t>
  </si>
  <si>
    <t>Tổng chi phí (5 triệu đồng/ha)</t>
  </si>
  <si>
    <t>Tổng chi phí khoán bảo vệ (300.000 đồng/ha/năm)</t>
  </si>
  <si>
    <t>CP lập HS khoán bảo vệ (50.000 đồng/ha)</t>
  </si>
  <si>
    <t>Tổng chi phí bảo vệ (300.000 đồng/ha/năm)</t>
  </si>
  <si>
    <t>1=4+7+9+12+14+15+17</t>
  </si>
  <si>
    <t xml:space="preserve">BIỂU PHÂN BỔ KINH PHÍ THỰC HIỆN CHƯƠNG TRÌNH PHÁT TRIỂN LÂM NGHIỆP BỀN VỮNG NĂM 2024 </t>
  </si>
  <si>
    <t>(Kèm theo Báo cáo số          /BC-UBND ngày 20 tháng 11 năm 2023 của UBND tỉnh Bắc Kạn)</t>
  </si>
  <si>
    <r>
      <rPr>
        <b/>
        <i/>
        <sz val="10"/>
        <rFont val="Times New Roman"/>
        <family val="1"/>
      </rPr>
      <t>Ghi chú:</t>
    </r>
    <r>
      <rPr>
        <i/>
        <sz val="10"/>
        <rFont val="Times New Roman"/>
        <family val="1"/>
      </rPr>
      <t xml:space="preserve"> Nguồn kinh phí trung ương cấp bổ sung có mục tiêu thực hiện Chương trình phát triển lâm nghiệp là 10.597 triệu đồng, kinh phí đã phân bổ chi tiết là 10.392 triệu đồng, kinh phí còn lại chưa phân bổ là 205 triệu đồng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</si>
</sst>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_(* \(#,##0\);_(* &quot;-&quot;_);_(@_)"/>
    <numFmt numFmtId="43" formatCode="_(* #,##0.00_);_(* \(#,##0.00\);_(* &quot;-&quot;??_);_(@_)"/>
    <numFmt numFmtId="164" formatCode="_-* #,##0\ _₫_-;\-* #,##0\ _₫_-;_-* &quot;-&quot;\ _₫_-;_-@_-"/>
    <numFmt numFmtId="165" formatCode="_-* #,##0.00\ _₫_-;\-* #,##0.00\ _₫_-;_-* &quot;-&quot;??\ _₫_-;_-@_-"/>
    <numFmt numFmtId="166" formatCode="_(* #,##0.00_);_(* \(#,##0.00\);_(* &quot;-&quot;???_);_(@_)"/>
    <numFmt numFmtId="167" formatCode="_(* #,##0.000_);_(* \(#,##0.000\);_(* &quot;-&quot;??_);_(@_)"/>
    <numFmt numFmtId="168" formatCode="_-* #,##0.0\ _₫_-;\-* #,##0.0\ _₫_-;_-* &quot;-&quot;??\ _₫_-;_-@_-"/>
    <numFmt numFmtId="169" formatCode="0.000"/>
    <numFmt numFmtId="170" formatCode="_(* #,##0.000_);_(* \(#,##0.000\);_(* &quot;-&quot;???_);_(@_)"/>
    <numFmt numFmtId="171" formatCode="0.0"/>
    <numFmt numFmtId="172" formatCode="_-* #,##0.000\ _₫_-;\-* #,##0.000\ _₫_-;_-* &quot;-&quot;???\ _₫_-;_-@_-"/>
    <numFmt numFmtId="173" formatCode="#,##0.000"/>
    <numFmt numFmtId="174" formatCode="_ * #,##0.00_ ;_ * \-#,##0.00_ ;_ * &quot;-&quot;??_ ;_ @_ "/>
    <numFmt numFmtId="175" formatCode="_-* #,##0.00_-;\-* #,##0.00_-;_-* &quot;-&quot;??_-;_-@_-"/>
    <numFmt numFmtId="176" formatCode="#,##0.0"/>
  </numFmts>
  <fonts count="32" x14ac:knownFonts="1">
    <font>
      <sz val="12"/>
      <color theme="1"/>
      <name val="Times New Roman"/>
      <family val="2"/>
      <charset val="163"/>
    </font>
    <font>
      <sz val="12"/>
      <color theme="1"/>
      <name val="Times New Roman"/>
      <family val="2"/>
      <charset val="163"/>
    </font>
    <font>
      <sz val="12"/>
      <name val=".VnTime"/>
      <family val="2"/>
    </font>
    <font>
      <b/>
      <sz val="12"/>
      <name val="Times New Roman"/>
      <family val="1"/>
    </font>
    <font>
      <sz val="11"/>
      <name val="Calibri"/>
      <family val="2"/>
      <charset val="163"/>
      <scheme val="minor"/>
    </font>
    <font>
      <i/>
      <sz val="12"/>
      <name val="Times New Roman"/>
      <family val="1"/>
    </font>
    <font>
      <sz val="12"/>
      <name val="Times New Roman"/>
      <family val="1"/>
    </font>
    <font>
      <b/>
      <sz val="9"/>
      <name val="Times New Roman"/>
      <family val="1"/>
    </font>
    <font>
      <i/>
      <sz val="9"/>
      <name val="Times New Roman"/>
      <family val="1"/>
    </font>
    <font>
      <sz val="11"/>
      <name val="Times New Roman"/>
      <family val="1"/>
    </font>
    <font>
      <sz val="11"/>
      <color theme="1"/>
      <name val="Calibri"/>
      <family val="2"/>
      <charset val="163"/>
      <scheme val="minor"/>
    </font>
    <font>
      <b/>
      <sz val="11"/>
      <name val="Times New Roman"/>
      <family val="1"/>
    </font>
    <font>
      <sz val="12"/>
      <name val="Calibri"/>
      <family val="2"/>
      <charset val="163"/>
      <scheme val="minor"/>
    </font>
    <font>
      <sz val="8"/>
      <name val="Calibri"/>
      <family val="2"/>
      <charset val="163"/>
      <scheme val="minor"/>
    </font>
    <font>
      <sz val="10"/>
      <name val="Times New Roman"/>
      <family val="1"/>
    </font>
    <font>
      <sz val="11"/>
      <color theme="1"/>
      <name val="Calibri"/>
      <family val="2"/>
      <scheme val="minor"/>
    </font>
    <font>
      <sz val="14"/>
      <color indexed="8"/>
      <name val="Times New Roman"/>
      <family val="2"/>
    </font>
    <font>
      <sz val="10"/>
      <name val="Arial"/>
      <family val="2"/>
    </font>
    <font>
      <sz val="14"/>
      <color theme="1"/>
      <name val="Times New Roman"/>
      <family val="2"/>
    </font>
    <font>
      <b/>
      <sz val="10"/>
      <name val="Times New Roman"/>
      <family val="1"/>
    </font>
    <font>
      <i/>
      <sz val="10"/>
      <name val="Times New Roman"/>
      <family val="1"/>
    </font>
    <font>
      <sz val="12"/>
      <color theme="1"/>
      <name val="Times New Roman"/>
      <family val="2"/>
    </font>
    <font>
      <sz val="9"/>
      <color indexed="81"/>
      <name val="Tahoma"/>
      <family val="2"/>
    </font>
    <font>
      <b/>
      <sz val="9"/>
      <color indexed="81"/>
      <name val="Tahoma"/>
      <family val="2"/>
    </font>
    <font>
      <sz val="12"/>
      <color indexed="8"/>
      <name val="Times New Roman"/>
      <family val="2"/>
    </font>
    <font>
      <sz val="14"/>
      <name val="Times New Roman"/>
      <family val="1"/>
    </font>
    <font>
      <sz val="11"/>
      <color indexed="8"/>
      <name val="Calibri"/>
      <family val="2"/>
    </font>
    <font>
      <sz val="13"/>
      <name val="Times New Roman"/>
      <family val="1"/>
      <charset val="163"/>
    </font>
    <font>
      <sz val="12"/>
      <name val="Arial"/>
      <family val="2"/>
    </font>
    <font>
      <sz val="11"/>
      <color rgb="FF000000"/>
      <name val="Arial"/>
      <family val="2"/>
    </font>
    <font>
      <sz val="11"/>
      <color indexed="8"/>
      <name val="Times New Roman"/>
      <family val="2"/>
    </font>
    <font>
      <b/>
      <i/>
      <sz val="10"/>
      <name val="Times New Roman"/>
      <family val="1"/>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s>
  <cellStyleXfs count="100">
    <xf numFmtId="0" fontId="0" fillId="0" borderId="0"/>
    <xf numFmtId="165" fontId="1" fillId="0" borderId="0" applyFont="0" applyFill="0" applyBorder="0" applyAlignment="0" applyProtection="0"/>
    <xf numFmtId="0" fontId="2" fillId="0" borderId="0"/>
    <xf numFmtId="43" fontId="2" fillId="0" borderId="0" applyFont="0" applyFill="0" applyBorder="0" applyAlignment="0" applyProtection="0"/>
    <xf numFmtId="0" fontId="10" fillId="0" borderId="0"/>
    <xf numFmtId="165" fontId="10" fillId="0" borderId="0" applyFont="0" applyFill="0" applyBorder="0" applyAlignment="0" applyProtection="0"/>
    <xf numFmtId="41" fontId="6"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74" fontId="17"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7" fillId="0" borderId="0"/>
    <xf numFmtId="0" fontId="6" fillId="0" borderId="0"/>
    <xf numFmtId="0" fontId="14" fillId="0" borderId="0"/>
    <xf numFmtId="0" fontId="6" fillId="0" borderId="0"/>
    <xf numFmtId="0" fontId="6" fillId="0" borderId="0"/>
    <xf numFmtId="0" fontId="15" fillId="0" borderId="0"/>
    <xf numFmtId="0" fontId="15" fillId="0" borderId="0"/>
    <xf numFmtId="0" fontId="17" fillId="0" borderId="0"/>
    <xf numFmtId="0" fontId="14" fillId="0" borderId="0"/>
    <xf numFmtId="0" fontId="18" fillId="0" borderId="0"/>
    <xf numFmtId="0" fontId="15" fillId="0" borderId="0"/>
    <xf numFmtId="0" fontId="21" fillId="0" borderId="0"/>
    <xf numFmtId="43" fontId="21" fillId="0" borderId="0" applyFont="0" applyFill="0" applyBorder="0" applyAlignment="0" applyProtection="0"/>
    <xf numFmtId="41" fontId="21" fillId="0" borderId="0" applyFont="0" applyFill="0" applyBorder="0" applyAlignment="0" applyProtection="0"/>
    <xf numFmtId="164" fontId="15" fillId="0" borderId="0" applyFont="0" applyFill="0" applyBorder="0" applyAlignment="0" applyProtection="0"/>
    <xf numFmtId="43" fontId="2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5" fontId="1" fillId="0" borderId="0" applyFont="0" applyFill="0" applyBorder="0" applyAlignment="0" applyProtection="0"/>
    <xf numFmtId="43" fontId="15"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65" fontId="24"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165" fontId="15" fillId="0" borderId="0" applyFont="0" applyFill="0" applyBorder="0" applyAlignment="0" applyProtection="0"/>
    <xf numFmtId="165"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7" fillId="0" borderId="0" applyFont="0" applyFill="0" applyBorder="0" applyAlignment="0" applyProtection="0"/>
    <xf numFmtId="0" fontId="10" fillId="0" borderId="0"/>
    <xf numFmtId="0" fontId="15" fillId="0" borderId="0"/>
    <xf numFmtId="0" fontId="21" fillId="0" borderId="0"/>
    <xf numFmtId="0" fontId="17" fillId="0" borderId="0"/>
    <xf numFmtId="0" fontId="1" fillId="0" borderId="0"/>
    <xf numFmtId="0" fontId="10" fillId="0" borderId="0"/>
    <xf numFmtId="0" fontId="2" fillId="0" borderId="0"/>
    <xf numFmtId="0" fontId="17" fillId="0" borderId="0"/>
    <xf numFmtId="0" fontId="17" fillId="0" borderId="0"/>
    <xf numFmtId="0" fontId="21" fillId="0" borderId="0"/>
    <xf numFmtId="0" fontId="26" fillId="0" borderId="0"/>
    <xf numFmtId="0" fontId="29" fillId="0" borderId="0"/>
    <xf numFmtId="0" fontId="15" fillId="0" borderId="0"/>
    <xf numFmtId="0" fontId="2" fillId="0" borderId="0"/>
    <xf numFmtId="0" fontId="15" fillId="0" borderId="0"/>
    <xf numFmtId="0" fontId="10" fillId="0" borderId="0"/>
    <xf numFmtId="0" fontId="17" fillId="0" borderId="0"/>
    <xf numFmtId="0" fontId="21" fillId="0" borderId="0"/>
    <xf numFmtId="0" fontId="27" fillId="0" borderId="0"/>
    <xf numFmtId="43" fontId="21" fillId="0" borderId="0" applyFont="0" applyFill="0" applyBorder="0" applyAlignment="0" applyProtection="0"/>
    <xf numFmtId="0" fontId="21" fillId="0" borderId="0"/>
    <xf numFmtId="0" fontId="21" fillId="0" borderId="0"/>
    <xf numFmtId="0" fontId="15" fillId="0" borderId="0"/>
    <xf numFmtId="0" fontId="6" fillId="0" borderId="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0" fontId="15" fillId="0" borderId="0"/>
    <xf numFmtId="0" fontId="15" fillId="0" borderId="0"/>
    <xf numFmtId="0" fontId="15" fillId="0" borderId="0"/>
    <xf numFmtId="165" fontId="21" fillId="0" borderId="0" applyFont="0" applyFill="0" applyBorder="0" applyAlignment="0" applyProtection="0"/>
    <xf numFmtId="165" fontId="15" fillId="0" borderId="0" applyFont="0" applyFill="0" applyBorder="0" applyAlignment="0" applyProtection="0"/>
    <xf numFmtId="165" fontId="21" fillId="0" borderId="0" applyFont="0" applyFill="0" applyBorder="0" applyAlignment="0" applyProtection="0"/>
    <xf numFmtId="0" fontId="15" fillId="0" borderId="0"/>
    <xf numFmtId="0" fontId="15" fillId="0" borderId="0"/>
    <xf numFmtId="43" fontId="30" fillId="0" borderId="0" applyFont="0" applyFill="0" applyBorder="0" applyAlignment="0" applyProtection="0"/>
    <xf numFmtId="0" fontId="2" fillId="0" borderId="0"/>
    <xf numFmtId="0" fontId="21" fillId="0" borderId="0"/>
    <xf numFmtId="164" fontId="21" fillId="0" borderId="0" applyFont="0" applyFill="0" applyBorder="0" applyAlignment="0" applyProtection="0"/>
    <xf numFmtId="0" fontId="2" fillId="0" borderId="0"/>
    <xf numFmtId="0" fontId="21" fillId="0" borderId="0"/>
    <xf numFmtId="0" fontId="21" fillId="0" borderId="0"/>
    <xf numFmtId="43" fontId="15" fillId="0" borderId="0" applyFont="0" applyFill="0" applyBorder="0" applyAlignment="0" applyProtection="0"/>
    <xf numFmtId="0" fontId="21" fillId="0" borderId="0"/>
    <xf numFmtId="41"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cellStyleXfs>
  <cellXfs count="173">
    <xf numFmtId="0" fontId="0" fillId="0" borderId="0" xfId="0"/>
    <xf numFmtId="0" fontId="4" fillId="0" borderId="0" xfId="0" applyFont="1" applyFill="1" applyBorder="1"/>
    <xf numFmtId="0" fontId="5" fillId="0" borderId="0" xfId="2" applyFont="1" applyFill="1" applyBorder="1" applyAlignment="1">
      <alignment horizontal="center" vertical="top" wrapText="1"/>
    </xf>
    <xf numFmtId="0" fontId="4" fillId="0" borderId="0" xfId="0" applyFont="1" applyFill="1"/>
    <xf numFmtId="0" fontId="7" fillId="0" borderId="2" xfId="2" applyFont="1" applyFill="1" applyBorder="1" applyAlignment="1">
      <alignment horizontal="center" vertical="center" wrapText="1"/>
    </xf>
    <xf numFmtId="0" fontId="8" fillId="0" borderId="4" xfId="2" applyFont="1" applyFill="1" applyBorder="1" applyAlignment="1">
      <alignment horizontal="center" vertical="center" wrapText="1"/>
    </xf>
    <xf numFmtId="0" fontId="8" fillId="0" borderId="2" xfId="2" applyFont="1" applyFill="1" applyBorder="1" applyAlignment="1">
      <alignment horizontal="center" vertical="center" wrapText="1"/>
    </xf>
    <xf numFmtId="0" fontId="9" fillId="0" borderId="2" xfId="2" applyFont="1" applyFill="1" applyBorder="1" applyAlignment="1">
      <alignment horizontal="center" vertical="center" wrapText="1"/>
    </xf>
    <xf numFmtId="0" fontId="9" fillId="0" borderId="2" xfId="2" applyFont="1" applyFill="1" applyBorder="1" applyAlignment="1">
      <alignment horizontal="left" vertical="center" wrapText="1"/>
    </xf>
    <xf numFmtId="43" fontId="9" fillId="0" borderId="2" xfId="3" applyNumberFormat="1" applyFont="1" applyFill="1" applyBorder="1" applyAlignment="1">
      <alignment horizontal="center" vertical="center"/>
    </xf>
    <xf numFmtId="43" fontId="9" fillId="0" borderId="2" xfId="3" applyNumberFormat="1" applyFont="1" applyFill="1" applyBorder="1" applyAlignment="1">
      <alignment horizontal="center" vertical="center" wrapText="1"/>
    </xf>
    <xf numFmtId="0" fontId="12" fillId="0" borderId="0" xfId="0" applyFont="1" applyFill="1" applyBorder="1"/>
    <xf numFmtId="0" fontId="13" fillId="0" borderId="0" xfId="0" applyFont="1" applyFill="1" applyBorder="1"/>
    <xf numFmtId="170" fontId="4" fillId="0" borderId="0" xfId="0" applyNumberFormat="1" applyFont="1" applyFill="1"/>
    <xf numFmtId="0" fontId="12" fillId="0" borderId="0" xfId="0" applyFont="1" applyFill="1"/>
    <xf numFmtId="0" fontId="3" fillId="0" borderId="4"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5" fillId="0" borderId="4" xfId="2" applyFont="1" applyFill="1" applyBorder="1" applyAlignment="1">
      <alignment horizontal="center" vertical="center" wrapText="1"/>
    </xf>
    <xf numFmtId="0" fontId="6" fillId="0" borderId="2" xfId="2" applyFont="1" applyFill="1" applyBorder="1" applyAlignment="1">
      <alignment horizontal="center" vertical="center" wrapText="1"/>
    </xf>
    <xf numFmtId="0" fontId="6" fillId="0" borderId="2" xfId="2" applyFont="1" applyFill="1" applyBorder="1" applyAlignment="1">
      <alignment horizontal="left" vertical="center" wrapText="1"/>
    </xf>
    <xf numFmtId="165" fontId="6" fillId="0" borderId="2" xfId="1" applyFont="1" applyFill="1" applyBorder="1" applyAlignment="1">
      <alignment horizontal="right" vertical="center" wrapText="1"/>
    </xf>
    <xf numFmtId="169" fontId="6" fillId="0" borderId="2" xfId="2" applyNumberFormat="1" applyFont="1" applyFill="1" applyBorder="1" applyAlignment="1">
      <alignment horizontal="right" vertical="center" wrapText="1"/>
    </xf>
    <xf numFmtId="171" fontId="6" fillId="0" borderId="2" xfId="2" applyNumberFormat="1" applyFont="1" applyFill="1" applyBorder="1" applyAlignment="1">
      <alignment horizontal="right" vertical="center" wrapText="1"/>
    </xf>
    <xf numFmtId="2" fontId="6" fillId="0" borderId="2" xfId="2" applyNumberFormat="1" applyFont="1" applyFill="1" applyBorder="1" applyAlignment="1">
      <alignment horizontal="right" vertical="center" wrapText="1"/>
    </xf>
    <xf numFmtId="165" fontId="6" fillId="0" borderId="2" xfId="1" applyFont="1" applyFill="1" applyBorder="1" applyAlignment="1">
      <alignment horizontal="center" vertical="center" wrapText="1"/>
    </xf>
    <xf numFmtId="169" fontId="6" fillId="0" borderId="2" xfId="3" applyNumberFormat="1" applyFont="1" applyFill="1" applyBorder="1" applyAlignment="1">
      <alignment horizontal="right" vertical="center"/>
    </xf>
    <xf numFmtId="0" fontId="6" fillId="0" borderId="2" xfId="0" applyFont="1" applyFill="1" applyBorder="1"/>
    <xf numFmtId="168" fontId="6" fillId="0" borderId="2" xfId="1" applyNumberFormat="1" applyFont="1" applyFill="1" applyBorder="1" applyAlignment="1">
      <alignment horizontal="right" vertical="center" wrapText="1"/>
    </xf>
    <xf numFmtId="165" fontId="6" fillId="0" borderId="2" xfId="1" applyFont="1" applyFill="1" applyBorder="1"/>
    <xf numFmtId="165" fontId="6" fillId="0" borderId="2" xfId="1" applyNumberFormat="1" applyFont="1" applyFill="1" applyBorder="1" applyAlignment="1">
      <alignment horizontal="right" vertical="center" wrapText="1"/>
    </xf>
    <xf numFmtId="165" fontId="6" fillId="0" borderId="2" xfId="1" applyNumberFormat="1" applyFont="1" applyFill="1" applyBorder="1" applyAlignment="1">
      <alignment horizontal="center" vertical="center" wrapText="1"/>
    </xf>
    <xf numFmtId="165" fontId="6" fillId="0" borderId="2" xfId="1" applyNumberFormat="1" applyFont="1" applyFill="1" applyBorder="1"/>
    <xf numFmtId="165" fontId="6" fillId="0" borderId="2" xfId="1" applyFont="1" applyFill="1" applyBorder="1" applyAlignment="1">
      <alignment horizontal="right"/>
    </xf>
    <xf numFmtId="165" fontId="3" fillId="0" borderId="2" xfId="2" applyNumberFormat="1" applyFont="1" applyFill="1" applyBorder="1" applyAlignment="1">
      <alignment horizontal="center" vertical="center" wrapText="1"/>
    </xf>
    <xf numFmtId="170" fontId="12" fillId="0" borderId="0" xfId="0" applyNumberFormat="1" applyFont="1" applyFill="1"/>
    <xf numFmtId="172" fontId="12" fillId="0" borderId="0" xfId="0" applyNumberFormat="1" applyFont="1" applyFill="1"/>
    <xf numFmtId="0" fontId="9" fillId="0" borderId="2" xfId="0" applyFont="1" applyFill="1" applyBorder="1"/>
    <xf numFmtId="43" fontId="11" fillId="0" borderId="2" xfId="3" applyNumberFormat="1" applyFont="1" applyFill="1" applyBorder="1" applyAlignment="1">
      <alignment horizontal="center" vertical="center" wrapText="1"/>
    </xf>
    <xf numFmtId="167" fontId="11" fillId="0" borderId="2" xfId="3" applyNumberFormat="1" applyFont="1" applyFill="1" applyBorder="1" applyAlignment="1">
      <alignment horizontal="center" vertical="center" wrapText="1"/>
    </xf>
    <xf numFmtId="172" fontId="13" fillId="0" borderId="0" xfId="0" applyNumberFormat="1" applyFont="1" applyFill="1"/>
    <xf numFmtId="0" fontId="5" fillId="0" borderId="6" xfId="2" applyFont="1" applyFill="1" applyBorder="1" applyAlignment="1">
      <alignment horizontal="center" vertical="top" wrapText="1"/>
    </xf>
    <xf numFmtId="0" fontId="14" fillId="2" borderId="0" xfId="2" applyFont="1" applyFill="1" applyBorder="1" applyAlignment="1">
      <alignment horizontal="center" vertical="center" wrapText="1"/>
    </xf>
    <xf numFmtId="173" fontId="14" fillId="2" borderId="0" xfId="2" applyNumberFormat="1" applyFont="1" applyFill="1" applyBorder="1" applyAlignment="1">
      <alignment vertical="center" wrapText="1"/>
    </xf>
    <xf numFmtId="173" fontId="14" fillId="2" borderId="0" xfId="3" applyNumberFormat="1" applyFont="1" applyFill="1" applyBorder="1" applyAlignment="1">
      <alignment vertical="center"/>
    </xf>
    <xf numFmtId="0" fontId="14" fillId="2" borderId="0" xfId="0" applyFont="1" applyFill="1" applyBorder="1"/>
    <xf numFmtId="0" fontId="4" fillId="2" borderId="0" xfId="0" applyFont="1" applyFill="1" applyBorder="1"/>
    <xf numFmtId="3" fontId="19" fillId="2" borderId="16" xfId="2" applyNumberFormat="1" applyFont="1" applyFill="1" applyBorder="1" applyAlignment="1">
      <alignment vertical="center" wrapText="1"/>
    </xf>
    <xf numFmtId="4" fontId="19" fillId="2" borderId="16" xfId="2" applyNumberFormat="1" applyFont="1" applyFill="1" applyBorder="1" applyAlignment="1">
      <alignment vertical="center" wrapText="1"/>
    </xf>
    <xf numFmtId="173" fontId="19" fillId="2" borderId="16" xfId="2" applyNumberFormat="1" applyFont="1" applyFill="1" applyBorder="1" applyAlignment="1">
      <alignment vertical="center" wrapText="1"/>
    </xf>
    <xf numFmtId="0" fontId="20" fillId="2" borderId="2" xfId="2" applyFont="1" applyFill="1" applyBorder="1" applyAlignment="1">
      <alignment horizontal="center" vertical="center" wrapText="1"/>
    </xf>
    <xf numFmtId="0" fontId="19" fillId="2" borderId="2" xfId="2" applyFont="1" applyFill="1" applyBorder="1" applyAlignment="1">
      <alignment horizontal="left" vertical="center" wrapText="1"/>
    </xf>
    <xf numFmtId="170" fontId="19" fillId="2" borderId="16" xfId="2" applyNumberFormat="1" applyFont="1" applyFill="1" applyBorder="1" applyAlignment="1">
      <alignment horizontal="center" vertical="center" wrapText="1"/>
    </xf>
    <xf numFmtId="173" fontId="19" fillId="2" borderId="2" xfId="2" applyNumberFormat="1" applyFont="1" applyFill="1" applyBorder="1" applyAlignment="1">
      <alignment vertical="center" wrapText="1"/>
    </xf>
    <xf numFmtId="170" fontId="19" fillId="2" borderId="2" xfId="2" applyNumberFormat="1" applyFont="1" applyFill="1" applyBorder="1" applyAlignment="1">
      <alignment horizontal="center" vertical="center" wrapText="1"/>
    </xf>
    <xf numFmtId="0" fontId="14" fillId="2" borderId="2" xfId="2" applyFont="1" applyFill="1" applyBorder="1" applyAlignment="1">
      <alignment horizontal="center" vertical="center" wrapText="1"/>
    </xf>
    <xf numFmtId="173" fontId="14" fillId="2" borderId="2" xfId="2" applyNumberFormat="1" applyFont="1" applyFill="1" applyBorder="1" applyAlignment="1">
      <alignment vertical="center" wrapText="1"/>
    </xf>
    <xf numFmtId="173" fontId="14" fillId="2" borderId="2" xfId="3" applyNumberFormat="1" applyFont="1" applyFill="1" applyBorder="1" applyAlignment="1">
      <alignment vertical="center"/>
    </xf>
    <xf numFmtId="0" fontId="4" fillId="2" borderId="0" xfId="0" applyFont="1" applyFill="1"/>
    <xf numFmtId="0" fontId="19" fillId="2" borderId="2" xfId="2" applyFont="1" applyFill="1" applyBorder="1" applyAlignment="1">
      <alignment horizontal="center" vertical="center" wrapText="1"/>
    </xf>
    <xf numFmtId="166" fontId="20" fillId="2" borderId="2" xfId="2" applyNumberFormat="1" applyFont="1" applyFill="1" applyBorder="1" applyAlignment="1">
      <alignment horizontal="center" wrapText="1"/>
    </xf>
    <xf numFmtId="0" fontId="20" fillId="2" borderId="4" xfId="2" applyFont="1" applyFill="1" applyBorder="1" applyAlignment="1">
      <alignment horizontal="center" vertical="center" wrapText="1"/>
    </xf>
    <xf numFmtId="0" fontId="14" fillId="2" borderId="17" xfId="2" applyFont="1" applyFill="1" applyBorder="1" applyAlignment="1">
      <alignment horizontal="center" vertical="center" wrapText="1"/>
    </xf>
    <xf numFmtId="0" fontId="14" fillId="2" borderId="14" xfId="2" applyFont="1" applyFill="1" applyBorder="1" applyAlignment="1">
      <alignment horizontal="left" vertical="center" wrapText="1"/>
    </xf>
    <xf numFmtId="3" fontId="14" fillId="2" borderId="15" xfId="2" applyNumberFormat="1" applyFont="1" applyFill="1" applyBorder="1" applyAlignment="1">
      <alignment vertical="center" wrapText="1"/>
    </xf>
    <xf numFmtId="173" fontId="14" fillId="2" borderId="15" xfId="2" applyNumberFormat="1" applyFont="1" applyFill="1" applyBorder="1" applyAlignment="1">
      <alignment vertical="center" wrapText="1"/>
    </xf>
    <xf numFmtId="0" fontId="14" fillId="2" borderId="14" xfId="0" applyFont="1" applyFill="1" applyBorder="1"/>
    <xf numFmtId="0" fontId="14" fillId="2" borderId="15" xfId="2" applyFont="1" applyFill="1" applyBorder="1" applyAlignment="1">
      <alignment horizontal="left" vertical="center" wrapText="1"/>
    </xf>
    <xf numFmtId="0" fontId="14" fillId="2" borderId="15" xfId="0" applyFont="1" applyFill="1" applyBorder="1"/>
    <xf numFmtId="0" fontId="19" fillId="2" borderId="4" xfId="2" applyFont="1" applyFill="1" applyBorder="1" applyAlignment="1">
      <alignment horizontal="center" vertical="center" wrapText="1"/>
    </xf>
    <xf numFmtId="3" fontId="20" fillId="2" borderId="4" xfId="2" applyNumberFormat="1" applyFont="1" applyFill="1" applyBorder="1" applyAlignment="1">
      <alignment horizontal="center" vertical="center" wrapText="1"/>
    </xf>
    <xf numFmtId="4" fontId="20" fillId="2" borderId="4" xfId="2" applyNumberFormat="1" applyFont="1" applyFill="1" applyBorder="1" applyAlignment="1">
      <alignment horizontal="center" vertical="center" wrapText="1"/>
    </xf>
    <xf numFmtId="0" fontId="14" fillId="2" borderId="17" xfId="2" applyFont="1" applyFill="1" applyBorder="1" applyAlignment="1">
      <alignment horizontal="left" vertical="center" wrapText="1"/>
    </xf>
    <xf numFmtId="3" fontId="14" fillId="2" borderId="17" xfId="2" applyNumberFormat="1" applyFont="1" applyFill="1" applyBorder="1" applyAlignment="1">
      <alignment vertical="center" wrapText="1"/>
    </xf>
    <xf numFmtId="173" fontId="14" fillId="2" borderId="17" xfId="2" applyNumberFormat="1" applyFont="1" applyFill="1" applyBorder="1" applyAlignment="1">
      <alignment vertical="center" wrapText="1"/>
    </xf>
    <xf numFmtId="173" fontId="14" fillId="2" borderId="17" xfId="3" applyNumberFormat="1" applyFont="1" applyFill="1" applyBorder="1" applyAlignment="1">
      <alignment vertical="center"/>
    </xf>
    <xf numFmtId="3" fontId="14" fillId="2" borderId="17" xfId="3" applyNumberFormat="1" applyFont="1" applyFill="1" applyBorder="1" applyAlignment="1">
      <alignment vertical="center"/>
    </xf>
    <xf numFmtId="3" fontId="14" fillId="2" borderId="15" xfId="3" applyNumberFormat="1" applyFont="1" applyFill="1" applyBorder="1" applyAlignment="1">
      <alignment vertical="center"/>
    </xf>
    <xf numFmtId="0" fontId="14" fillId="2" borderId="17" xfId="0" applyFont="1" applyFill="1" applyBorder="1" applyAlignment="1">
      <alignment wrapText="1"/>
    </xf>
    <xf numFmtId="165" fontId="4" fillId="2" borderId="0" xfId="0" applyNumberFormat="1" applyFont="1" applyFill="1" applyBorder="1"/>
    <xf numFmtId="0" fontId="14" fillId="2" borderId="15" xfId="2" applyFont="1" applyFill="1" applyBorder="1" applyAlignment="1">
      <alignment horizontal="center" vertical="center" wrapText="1"/>
    </xf>
    <xf numFmtId="4" fontId="14" fillId="2" borderId="15" xfId="2" applyNumberFormat="1" applyFont="1" applyFill="1" applyBorder="1" applyAlignment="1">
      <alignment vertical="center" wrapText="1"/>
    </xf>
    <xf numFmtId="173" fontId="14" fillId="2" borderId="15" xfId="3" applyNumberFormat="1" applyFont="1" applyFill="1" applyBorder="1" applyAlignment="1">
      <alignment vertical="center"/>
    </xf>
    <xf numFmtId="168" fontId="14" fillId="2" borderId="15" xfId="1" applyNumberFormat="1" applyFont="1" applyFill="1" applyBorder="1" applyAlignment="1">
      <alignment horizontal="center" vertical="center" wrapText="1"/>
    </xf>
    <xf numFmtId="0" fontId="14" fillId="2" borderId="15" xfId="0" applyFont="1" applyFill="1" applyBorder="1" applyAlignment="1">
      <alignment wrapText="1"/>
    </xf>
    <xf numFmtId="169" fontId="14" fillId="2" borderId="15" xfId="0" applyNumberFormat="1" applyFont="1" applyFill="1" applyBorder="1"/>
    <xf numFmtId="0" fontId="14" fillId="2" borderId="18" xfId="2" applyFont="1" applyFill="1" applyBorder="1" applyAlignment="1">
      <alignment horizontal="center" vertical="center" wrapText="1"/>
    </xf>
    <xf numFmtId="0" fontId="14" fillId="2" borderId="18" xfId="2" applyFont="1" applyFill="1" applyBorder="1" applyAlignment="1">
      <alignment horizontal="left" vertical="center" wrapText="1"/>
    </xf>
    <xf numFmtId="3" fontId="14" fillId="2" borderId="18" xfId="2" applyNumberFormat="1" applyFont="1" applyFill="1" applyBorder="1" applyAlignment="1">
      <alignment vertical="center" wrapText="1"/>
    </xf>
    <xf numFmtId="173" fontId="14" fillId="2" borderId="18" xfId="2" applyNumberFormat="1" applyFont="1" applyFill="1" applyBorder="1" applyAlignment="1">
      <alignment vertical="center" wrapText="1"/>
    </xf>
    <xf numFmtId="173" fontId="14" fillId="2" borderId="18" xfId="3" applyNumberFormat="1" applyFont="1" applyFill="1" applyBorder="1" applyAlignment="1">
      <alignment vertical="center"/>
    </xf>
    <xf numFmtId="3" fontId="14" fillId="2" borderId="18" xfId="3" applyNumberFormat="1" applyFont="1" applyFill="1" applyBorder="1" applyAlignment="1">
      <alignment vertical="center"/>
    </xf>
    <xf numFmtId="169" fontId="14" fillId="2" borderId="18" xfId="0" applyNumberFormat="1" applyFont="1" applyFill="1" applyBorder="1" applyAlignment="1">
      <alignment horizontal="center" vertical="center"/>
    </xf>
    <xf numFmtId="3" fontId="19" fillId="2" borderId="2" xfId="2" applyNumberFormat="1" applyFont="1" applyFill="1" applyBorder="1" applyAlignment="1">
      <alignment vertical="center" wrapText="1"/>
    </xf>
    <xf numFmtId="4" fontId="19" fillId="2" borderId="2" xfId="2" applyNumberFormat="1" applyFont="1" applyFill="1" applyBorder="1" applyAlignment="1">
      <alignment vertical="center" wrapText="1"/>
    </xf>
    <xf numFmtId="173" fontId="14" fillId="2" borderId="14" xfId="2" applyNumberFormat="1" applyFont="1" applyFill="1" applyBorder="1" applyAlignment="1">
      <alignment vertical="center" wrapText="1"/>
    </xf>
    <xf numFmtId="173" fontId="14" fillId="2" borderId="14" xfId="3" applyNumberFormat="1" applyFont="1" applyFill="1" applyBorder="1" applyAlignment="1">
      <alignment vertical="center"/>
    </xf>
    <xf numFmtId="3" fontId="14" fillId="2" borderId="14" xfId="0" applyNumberFormat="1" applyFont="1" applyFill="1" applyBorder="1"/>
    <xf numFmtId="3" fontId="14" fillId="2" borderId="14" xfId="3" applyNumberFormat="1" applyFont="1" applyFill="1" applyBorder="1" applyAlignment="1">
      <alignment vertical="center"/>
    </xf>
    <xf numFmtId="3" fontId="14" fillId="2" borderId="15" xfId="0" applyNumberFormat="1" applyFont="1" applyFill="1" applyBorder="1"/>
    <xf numFmtId="0" fontId="14" fillId="2" borderId="3" xfId="2" applyFont="1" applyFill="1" applyBorder="1" applyAlignment="1">
      <alignment horizontal="center" vertical="center" wrapText="1"/>
    </xf>
    <xf numFmtId="3" fontId="14" fillId="2" borderId="18" xfId="0" applyNumberFormat="1" applyFont="1" applyFill="1" applyBorder="1"/>
    <xf numFmtId="0" fontId="14" fillId="2" borderId="18" xfId="0" applyFont="1" applyFill="1" applyBorder="1"/>
    <xf numFmtId="3" fontId="14" fillId="2" borderId="2" xfId="0" applyNumberFormat="1" applyFont="1" applyFill="1" applyBorder="1"/>
    <xf numFmtId="3" fontId="14" fillId="2" borderId="2" xfId="3" applyNumberFormat="1" applyFont="1" applyFill="1" applyBorder="1" applyAlignment="1">
      <alignment vertical="center"/>
    </xf>
    <xf numFmtId="0" fontId="14" fillId="2" borderId="2" xfId="0" applyFont="1" applyFill="1" applyBorder="1"/>
    <xf numFmtId="3" fontId="14" fillId="2" borderId="17" xfId="0" applyNumberFormat="1" applyFont="1" applyFill="1" applyBorder="1"/>
    <xf numFmtId="0" fontId="14" fillId="2" borderId="17" xfId="0" applyFont="1" applyFill="1" applyBorder="1"/>
    <xf numFmtId="0" fontId="14" fillId="2" borderId="16" xfId="2" applyFont="1" applyFill="1" applyBorder="1" applyAlignment="1">
      <alignment horizontal="center" vertical="center" wrapText="1"/>
    </xf>
    <xf numFmtId="0" fontId="14" fillId="2" borderId="16" xfId="2" applyFont="1" applyFill="1" applyBorder="1" applyAlignment="1">
      <alignment horizontal="left" vertical="center" wrapText="1"/>
    </xf>
    <xf numFmtId="3" fontId="14" fillId="2" borderId="16" xfId="2" applyNumberFormat="1" applyFont="1" applyFill="1" applyBorder="1" applyAlignment="1">
      <alignment vertical="center" wrapText="1"/>
    </xf>
    <xf numFmtId="173" fontId="14" fillId="2" borderId="16" xfId="2" applyNumberFormat="1" applyFont="1" applyFill="1" applyBorder="1" applyAlignment="1">
      <alignment vertical="center" wrapText="1"/>
    </xf>
    <xf numFmtId="173" fontId="14" fillId="2" borderId="16" xfId="3" applyNumberFormat="1" applyFont="1" applyFill="1" applyBorder="1" applyAlignment="1">
      <alignment vertical="center"/>
    </xf>
    <xf numFmtId="3" fontId="14" fillId="2" borderId="16" xfId="0" applyNumberFormat="1" applyFont="1" applyFill="1" applyBorder="1"/>
    <xf numFmtId="3" fontId="14" fillId="2" borderId="16" xfId="3" applyNumberFormat="1" applyFont="1" applyFill="1" applyBorder="1" applyAlignment="1">
      <alignment vertical="center"/>
    </xf>
    <xf numFmtId="0" fontId="14" fillId="2" borderId="16" xfId="0" applyFont="1" applyFill="1" applyBorder="1"/>
    <xf numFmtId="0" fontId="14" fillId="2" borderId="0" xfId="2" applyFont="1" applyFill="1" applyBorder="1" applyAlignment="1">
      <alignment horizontal="left" vertical="center" wrapText="1"/>
    </xf>
    <xf numFmtId="173" fontId="4" fillId="2" borderId="0" xfId="0" applyNumberFormat="1" applyFont="1" applyFill="1"/>
    <xf numFmtId="176" fontId="14" fillId="2" borderId="15" xfId="2" applyNumberFormat="1" applyFont="1" applyFill="1" applyBorder="1" applyAlignment="1">
      <alignment vertical="center" wrapText="1"/>
    </xf>
    <xf numFmtId="3" fontId="14" fillId="2" borderId="17" xfId="3" applyNumberFormat="1" applyFont="1" applyFill="1" applyBorder="1" applyAlignment="1">
      <alignment vertical="center" wrapText="1"/>
    </xf>
    <xf numFmtId="173" fontId="14" fillId="2" borderId="15" xfId="1" applyNumberFormat="1" applyFont="1" applyFill="1" applyBorder="1" applyAlignment="1">
      <alignment vertical="center" wrapText="1"/>
    </xf>
    <xf numFmtId="3" fontId="14" fillId="2" borderId="15" xfId="3" applyNumberFormat="1" applyFont="1" applyFill="1" applyBorder="1" applyAlignment="1">
      <alignment vertical="center" wrapText="1"/>
    </xf>
    <xf numFmtId="3" fontId="14" fillId="2" borderId="18" xfId="3" applyNumberFormat="1" applyFont="1" applyFill="1" applyBorder="1" applyAlignment="1">
      <alignment vertical="center" wrapText="1"/>
    </xf>
    <xf numFmtId="176" fontId="14" fillId="2" borderId="15" xfId="3" applyNumberFormat="1" applyFont="1" applyFill="1" applyBorder="1" applyAlignment="1">
      <alignment vertical="center"/>
    </xf>
    <xf numFmtId="173" fontId="14" fillId="2" borderId="18" xfId="1" applyNumberFormat="1" applyFont="1" applyFill="1" applyBorder="1" applyAlignment="1">
      <alignment vertical="center" wrapText="1"/>
    </xf>
    <xf numFmtId="173" fontId="14" fillId="2" borderId="2" xfId="1" applyNumberFormat="1" applyFont="1" applyFill="1" applyBorder="1" applyAlignment="1">
      <alignment vertical="center" wrapText="1"/>
    </xf>
    <xf numFmtId="3" fontId="19" fillId="2" borderId="2" xfId="3" applyNumberFormat="1" applyFont="1" applyFill="1" applyBorder="1" applyAlignment="1">
      <alignment horizontal="right" vertical="center" wrapText="1"/>
    </xf>
    <xf numFmtId="173" fontId="14" fillId="2" borderId="17" xfId="1" applyNumberFormat="1" applyFont="1" applyFill="1" applyBorder="1" applyAlignment="1">
      <alignment vertical="center" wrapText="1"/>
    </xf>
    <xf numFmtId="173" fontId="14" fillId="2" borderId="16" xfId="1" applyNumberFormat="1" applyFont="1" applyFill="1" applyBorder="1" applyAlignment="1">
      <alignment vertical="center" wrapText="1"/>
    </xf>
    <xf numFmtId="173" fontId="14" fillId="2" borderId="0" xfId="1" applyNumberFormat="1" applyFont="1" applyFill="1" applyBorder="1" applyAlignment="1">
      <alignment vertical="center" wrapText="1"/>
    </xf>
    <xf numFmtId="4" fontId="14" fillId="2" borderId="17" xfId="3" applyNumberFormat="1" applyFont="1" applyFill="1" applyBorder="1" applyAlignment="1">
      <alignment vertical="center"/>
    </xf>
    <xf numFmtId="4" fontId="14" fillId="2" borderId="15" xfId="1" applyNumberFormat="1" applyFont="1" applyFill="1" applyBorder="1" applyAlignment="1">
      <alignment vertical="center" wrapText="1"/>
    </xf>
    <xf numFmtId="4" fontId="14" fillId="2" borderId="15" xfId="3" applyNumberFormat="1" applyFont="1" applyFill="1" applyBorder="1" applyAlignment="1">
      <alignment vertical="center" wrapText="1"/>
    </xf>
    <xf numFmtId="4" fontId="14" fillId="2" borderId="18" xfId="3" applyNumberFormat="1" applyFont="1" applyFill="1" applyBorder="1" applyAlignment="1">
      <alignment vertical="center" wrapText="1"/>
    </xf>
    <xf numFmtId="4" fontId="14" fillId="2" borderId="14" xfId="1" applyNumberFormat="1" applyFont="1" applyFill="1" applyBorder="1" applyAlignment="1">
      <alignment vertical="center" wrapText="1"/>
    </xf>
    <xf numFmtId="4" fontId="14" fillId="2" borderId="15" xfId="3" applyNumberFormat="1" applyFont="1" applyFill="1" applyBorder="1" applyAlignment="1">
      <alignment vertical="center"/>
    </xf>
    <xf numFmtId="4" fontId="14" fillId="2" borderId="18" xfId="3" applyNumberFormat="1" applyFont="1" applyFill="1" applyBorder="1" applyAlignment="1">
      <alignment vertical="center"/>
    </xf>
    <xf numFmtId="4" fontId="14" fillId="2" borderId="18" xfId="1" applyNumberFormat="1" applyFont="1" applyFill="1" applyBorder="1" applyAlignment="1">
      <alignment vertical="center" wrapText="1"/>
    </xf>
    <xf numFmtId="4" fontId="14" fillId="2" borderId="16" xfId="3" applyNumberFormat="1" applyFont="1" applyFill="1" applyBorder="1" applyAlignment="1">
      <alignment vertical="center"/>
    </xf>
    <xf numFmtId="4" fontId="19" fillId="2" borderId="2" xfId="3" applyNumberFormat="1" applyFont="1" applyFill="1" applyBorder="1" applyAlignment="1">
      <alignment horizontal="right" vertical="center" wrapText="1"/>
    </xf>
    <xf numFmtId="0" fontId="5" fillId="0" borderId="6" xfId="2" applyFont="1" applyFill="1" applyBorder="1" applyAlignment="1"/>
    <xf numFmtId="0" fontId="20" fillId="2" borderId="0" xfId="2" applyFont="1" applyFill="1" applyBorder="1" applyAlignment="1">
      <alignment horizontal="left" vertical="center"/>
    </xf>
    <xf numFmtId="0" fontId="19" fillId="2" borderId="1" xfId="2" applyFont="1" applyFill="1" applyBorder="1" applyAlignment="1">
      <alignment horizontal="center" vertical="center" wrapText="1"/>
    </xf>
    <xf numFmtId="0" fontId="19" fillId="2" borderId="4" xfId="2" applyFont="1" applyFill="1" applyBorder="1" applyAlignment="1">
      <alignment horizontal="center" vertical="center" wrapText="1"/>
    </xf>
    <xf numFmtId="0" fontId="19" fillId="2" borderId="7" xfId="2" applyFont="1" applyFill="1" applyBorder="1" applyAlignment="1">
      <alignment horizontal="center" vertical="center" wrapText="1"/>
    </xf>
    <xf numFmtId="0" fontId="19" fillId="2" borderId="5" xfId="2" applyFont="1" applyFill="1" applyBorder="1" applyAlignment="1">
      <alignment horizontal="center" vertical="center" wrapText="1"/>
    </xf>
    <xf numFmtId="0" fontId="19" fillId="2" borderId="8" xfId="2" applyFont="1" applyFill="1" applyBorder="1" applyAlignment="1">
      <alignment horizontal="center" vertical="center" wrapText="1"/>
    </xf>
    <xf numFmtId="0" fontId="19" fillId="2" borderId="12" xfId="2" applyFont="1" applyFill="1" applyBorder="1" applyAlignment="1">
      <alignment horizontal="center" vertical="center" wrapText="1"/>
    </xf>
    <xf numFmtId="0" fontId="19" fillId="2" borderId="6" xfId="2" applyFont="1" applyFill="1" applyBorder="1" applyAlignment="1">
      <alignment horizontal="center" vertical="center" wrapText="1"/>
    </xf>
    <xf numFmtId="0" fontId="19" fillId="2" borderId="13" xfId="2" applyFont="1" applyFill="1" applyBorder="1" applyAlignment="1">
      <alignment horizontal="center" vertical="center" wrapText="1"/>
    </xf>
    <xf numFmtId="0" fontId="19" fillId="2" borderId="2" xfId="2" applyFont="1" applyFill="1" applyBorder="1" applyAlignment="1">
      <alignment horizontal="center" vertical="center" wrapText="1"/>
    </xf>
    <xf numFmtId="0" fontId="3" fillId="2" borderId="0" xfId="2" applyFont="1" applyFill="1" applyBorder="1" applyAlignment="1">
      <alignment horizontal="center" wrapText="1"/>
    </xf>
    <xf numFmtId="0" fontId="19" fillId="2" borderId="3" xfId="2" applyFont="1" applyFill="1" applyBorder="1" applyAlignment="1">
      <alignment horizontal="center" vertical="center" wrapText="1"/>
    </xf>
    <xf numFmtId="0" fontId="5" fillId="0" borderId="0" xfId="2" applyFont="1" applyFill="1" applyBorder="1" applyAlignment="1">
      <alignment horizontal="center" vertical="top" wrapText="1"/>
    </xf>
    <xf numFmtId="0" fontId="3" fillId="0" borderId="9" xfId="2" applyFont="1" applyFill="1" applyBorder="1" applyAlignment="1">
      <alignment horizontal="center" vertical="center" wrapText="1"/>
    </xf>
    <xf numFmtId="0" fontId="3" fillId="0" borderId="10" xfId="2" applyFont="1" applyFill="1" applyBorder="1" applyAlignment="1">
      <alignment horizontal="center" vertical="center" wrapText="1"/>
    </xf>
    <xf numFmtId="0" fontId="3" fillId="0" borderId="11"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0" xfId="2" applyFont="1" applyFill="1" applyBorder="1" applyAlignment="1">
      <alignment horizontal="center" vertical="center" wrapText="1"/>
    </xf>
    <xf numFmtId="0" fontId="5" fillId="0" borderId="6" xfId="2" applyFont="1" applyFill="1" applyBorder="1" applyAlignment="1">
      <alignment horizontal="center" vertical="top" wrapText="1"/>
    </xf>
    <xf numFmtId="0" fontId="3" fillId="0" borderId="1" xfId="2" applyFont="1" applyFill="1" applyBorder="1" applyAlignment="1">
      <alignment horizontal="center" vertical="center" wrapText="1"/>
    </xf>
    <xf numFmtId="0" fontId="3" fillId="0" borderId="3" xfId="2"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3" fillId="0" borderId="5" xfId="2" applyFont="1" applyFill="1" applyBorder="1" applyAlignment="1">
      <alignment horizontal="center" vertical="center" wrapText="1"/>
    </xf>
    <xf numFmtId="0" fontId="3" fillId="0" borderId="8" xfId="2" applyFont="1" applyFill="1" applyBorder="1" applyAlignment="1">
      <alignment horizontal="center" vertical="center" wrapText="1"/>
    </xf>
    <xf numFmtId="0" fontId="3" fillId="0" borderId="12" xfId="2" applyFont="1" applyFill="1" applyBorder="1" applyAlignment="1">
      <alignment horizontal="center" vertical="center" wrapText="1"/>
    </xf>
    <xf numFmtId="0" fontId="3" fillId="0" borderId="6" xfId="2" applyFont="1" applyFill="1" applyBorder="1" applyAlignment="1">
      <alignment horizontal="center" vertical="center" wrapText="1"/>
    </xf>
    <xf numFmtId="0" fontId="3" fillId="0" borderId="13" xfId="2" applyFont="1" applyFill="1" applyBorder="1" applyAlignment="1">
      <alignment horizontal="center" vertical="center" wrapText="1"/>
    </xf>
    <xf numFmtId="0" fontId="11" fillId="0" borderId="2" xfId="2" applyFont="1" applyFill="1" applyBorder="1" applyAlignment="1">
      <alignment horizontal="center" vertical="center" wrapText="1"/>
    </xf>
    <xf numFmtId="0" fontId="3" fillId="0" borderId="0" xfId="2" applyFont="1" applyFill="1" applyBorder="1" applyAlignment="1">
      <alignment horizontal="center" wrapText="1"/>
    </xf>
    <xf numFmtId="0" fontId="7" fillId="0" borderId="1"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2" xfId="2" applyFont="1" applyFill="1" applyBorder="1" applyAlignment="1">
      <alignment horizontal="center" vertical="center" wrapText="1"/>
    </xf>
  </cellXfs>
  <cellStyles count="100">
    <cellStyle name="Bình thường 2" xfId="80" xr:uid="{00000000-0005-0000-0000-000000000000}"/>
    <cellStyle name="Bình thường 3" xfId="81" xr:uid="{00000000-0005-0000-0000-000001000000}"/>
    <cellStyle name="Chuẩn 2" xfId="82" xr:uid="{00000000-0005-0000-0000-000032000000}"/>
    <cellStyle name="Chuẩn 2 2" xfId="92" xr:uid="{00000000-0005-0000-0000-000033000000}"/>
    <cellStyle name="Comma" xfId="1" builtinId="3"/>
    <cellStyle name="Comma [0] 13" xfId="97" xr:uid="{00000000-0005-0000-0000-000003000000}"/>
    <cellStyle name="Comma [0] 2" xfId="32" xr:uid="{00000000-0005-0000-0000-000004000000}"/>
    <cellStyle name="Comma [0] 2 2" xfId="6" xr:uid="{00000000-0005-0000-0000-000005000000}"/>
    <cellStyle name="Comma [0] 3" xfId="31" xr:uid="{00000000-0005-0000-0000-000006000000}"/>
    <cellStyle name="Comma [0] 4" xfId="91" xr:uid="{00000000-0005-0000-0000-000007000000}"/>
    <cellStyle name="Comma 10" xfId="7" xr:uid="{00000000-0005-0000-0000-000008000000}"/>
    <cellStyle name="Comma 10 10" xfId="34" xr:uid="{00000000-0005-0000-0000-000009000000}"/>
    <cellStyle name="Comma 10 2" xfId="33" xr:uid="{00000000-0005-0000-0000-00000A000000}"/>
    <cellStyle name="Comma 11" xfId="5" xr:uid="{00000000-0005-0000-0000-00000B000000}"/>
    <cellStyle name="Comma 11 2" xfId="8" xr:uid="{00000000-0005-0000-0000-00000C000000}"/>
    <cellStyle name="Comma 11 3" xfId="35" xr:uid="{00000000-0005-0000-0000-00000D000000}"/>
    <cellStyle name="Comma 12" xfId="36" xr:uid="{00000000-0005-0000-0000-00000E000000}"/>
    <cellStyle name="Comma 12 3" xfId="37" xr:uid="{00000000-0005-0000-0000-00000F000000}"/>
    <cellStyle name="Comma 13" xfId="38" xr:uid="{00000000-0005-0000-0000-000010000000}"/>
    <cellStyle name="Comma 14" xfId="39" xr:uid="{00000000-0005-0000-0000-000011000000}"/>
    <cellStyle name="Comma 15" xfId="30" xr:uid="{00000000-0005-0000-0000-000012000000}"/>
    <cellStyle name="Comma 16" xfId="40" xr:uid="{00000000-0005-0000-0000-000013000000}"/>
    <cellStyle name="Comma 17" xfId="72" xr:uid="{00000000-0005-0000-0000-000014000000}"/>
    <cellStyle name="Comma 18" xfId="85" xr:uid="{00000000-0005-0000-0000-000015000000}"/>
    <cellStyle name="Comma 19" xfId="98" xr:uid="{00000000-0005-0000-0000-000016000000}"/>
    <cellStyle name="Comma 2" xfId="9" xr:uid="{00000000-0005-0000-0000-000017000000}"/>
    <cellStyle name="Comma 2 2" xfId="10" xr:uid="{00000000-0005-0000-0000-000018000000}"/>
    <cellStyle name="Comma 2 2 2" xfId="42" xr:uid="{00000000-0005-0000-0000-000019000000}"/>
    <cellStyle name="Comma 2 2 26" xfId="95" xr:uid="{00000000-0005-0000-0000-00001A000000}"/>
    <cellStyle name="Comma 2 3" xfId="43" xr:uid="{00000000-0005-0000-0000-00001B000000}"/>
    <cellStyle name="Comma 2 4" xfId="44" xr:uid="{00000000-0005-0000-0000-00001C000000}"/>
    <cellStyle name="Comma 2 5" xfId="41" xr:uid="{00000000-0005-0000-0000-00001D000000}"/>
    <cellStyle name="Comma 2 6" xfId="88" xr:uid="{00000000-0005-0000-0000-00001E000000}"/>
    <cellStyle name="Comma 2 7" xfId="83" xr:uid="{00000000-0005-0000-0000-00001F000000}"/>
    <cellStyle name="Comma 2_bao cao cua UBND tinh quy II - 2011" xfId="3" xr:uid="{00000000-0005-0000-0000-000020000000}"/>
    <cellStyle name="Comma 20" xfId="99" xr:uid="{00000000-0005-0000-0000-000021000000}"/>
    <cellStyle name="Comma 3" xfId="11" xr:uid="{00000000-0005-0000-0000-000022000000}"/>
    <cellStyle name="Comma 3 2" xfId="45" xr:uid="{00000000-0005-0000-0000-000023000000}"/>
    <cellStyle name="Comma 3 3" xfId="84" xr:uid="{00000000-0005-0000-0000-000024000000}"/>
    <cellStyle name="Comma 4" xfId="12" xr:uid="{00000000-0005-0000-0000-000025000000}"/>
    <cellStyle name="Comma 4 2" xfId="46" xr:uid="{00000000-0005-0000-0000-000026000000}"/>
    <cellStyle name="Comma 5" xfId="13" xr:uid="{00000000-0005-0000-0000-000027000000}"/>
    <cellStyle name="Comma 5 2" xfId="47" xr:uid="{00000000-0005-0000-0000-000028000000}"/>
    <cellStyle name="Comma 5 21 2 3 3" xfId="48" xr:uid="{00000000-0005-0000-0000-000029000000}"/>
    <cellStyle name="Comma 6" xfId="14" xr:uid="{00000000-0005-0000-0000-00002A000000}"/>
    <cellStyle name="Comma 6 2" xfId="49" xr:uid="{00000000-0005-0000-0000-00002B000000}"/>
    <cellStyle name="Comma 7" xfId="15" xr:uid="{00000000-0005-0000-0000-00002C000000}"/>
    <cellStyle name="Comma 7 2" xfId="50" xr:uid="{00000000-0005-0000-0000-00002D000000}"/>
    <cellStyle name="Comma 8" xfId="16" xr:uid="{00000000-0005-0000-0000-00002E000000}"/>
    <cellStyle name="Comma 8 2" xfId="51" xr:uid="{00000000-0005-0000-0000-00002F000000}"/>
    <cellStyle name="Comma 9" xfId="17" xr:uid="{00000000-0005-0000-0000-000030000000}"/>
    <cellStyle name="Comma 9 2" xfId="52" xr:uid="{00000000-0005-0000-0000-000031000000}"/>
    <cellStyle name="Normal" xfId="0" builtinId="0"/>
    <cellStyle name="Normal 10" xfId="53" xr:uid="{00000000-0005-0000-0000-000035000000}"/>
    <cellStyle name="Normal 10 2" xfId="54" xr:uid="{00000000-0005-0000-0000-000036000000}"/>
    <cellStyle name="Normal 11" xfId="55" xr:uid="{00000000-0005-0000-0000-000037000000}"/>
    <cellStyle name="Normal 11 4" xfId="96" xr:uid="{00000000-0005-0000-0000-000038000000}"/>
    <cellStyle name="Normal 12" xfId="56" xr:uid="{00000000-0005-0000-0000-000039000000}"/>
    <cellStyle name="Normal 13" xfId="57" xr:uid="{00000000-0005-0000-0000-00003A000000}"/>
    <cellStyle name="Normal 14" xfId="29" xr:uid="{00000000-0005-0000-0000-00003B000000}"/>
    <cellStyle name="Normal 15" xfId="58" xr:uid="{00000000-0005-0000-0000-00003C000000}"/>
    <cellStyle name="Normal 2" xfId="18" xr:uid="{00000000-0005-0000-0000-00003D000000}"/>
    <cellStyle name="Normal 2 2" xfId="19" xr:uid="{00000000-0005-0000-0000-00003E000000}"/>
    <cellStyle name="Normal 2 2 2" xfId="60" xr:uid="{00000000-0005-0000-0000-00003F000000}"/>
    <cellStyle name="Normal 2 2 3" xfId="89" xr:uid="{00000000-0005-0000-0000-000040000000}"/>
    <cellStyle name="Normal 2 26" xfId="61" xr:uid="{00000000-0005-0000-0000-000041000000}"/>
    <cellStyle name="Normal 2 3" xfId="20" xr:uid="{00000000-0005-0000-0000-000042000000}"/>
    <cellStyle name="Normal 2 3 2" xfId="63" xr:uid="{00000000-0005-0000-0000-000043000000}"/>
    <cellStyle name="Normal 2 3 3" xfId="62" xr:uid="{00000000-0005-0000-0000-000044000000}"/>
    <cellStyle name="Normal 2 4" xfId="59" xr:uid="{00000000-0005-0000-0000-000045000000}"/>
    <cellStyle name="Normal 2 5" xfId="64" xr:uid="{00000000-0005-0000-0000-000046000000}"/>
    <cellStyle name="Normal 2 6" xfId="65" xr:uid="{00000000-0005-0000-0000-000047000000}"/>
    <cellStyle name="Normal 2 8" xfId="87" xr:uid="{00000000-0005-0000-0000-000048000000}"/>
    <cellStyle name="Normal 2_160507 Bieu mau NSDP ND sua ND73" xfId="66" xr:uid="{00000000-0005-0000-0000-000049000000}"/>
    <cellStyle name="Normal 21" xfId="67" xr:uid="{00000000-0005-0000-0000-00004A000000}"/>
    <cellStyle name="Normal 3" xfId="21" xr:uid="{00000000-0005-0000-0000-00004B000000}"/>
    <cellStyle name="Normal 3 2" xfId="2" xr:uid="{00000000-0005-0000-0000-00004C000000}"/>
    <cellStyle name="Normal 3 2 2" xfId="69" xr:uid="{00000000-0005-0000-0000-00004D000000}"/>
    <cellStyle name="Normal 3 3" xfId="22" xr:uid="{00000000-0005-0000-0000-00004E000000}"/>
    <cellStyle name="Normal 3 4" xfId="68" xr:uid="{00000000-0005-0000-0000-00004F000000}"/>
    <cellStyle name="Normal 3 5" xfId="86" xr:uid="{00000000-0005-0000-0000-000050000000}"/>
    <cellStyle name="Normal 36" xfId="70" xr:uid="{00000000-0005-0000-0000-000051000000}"/>
    <cellStyle name="Normal 4" xfId="23" xr:uid="{00000000-0005-0000-0000-000052000000}"/>
    <cellStyle name="Normal 4 18" xfId="93" xr:uid="{00000000-0005-0000-0000-000053000000}"/>
    <cellStyle name="Normal 4 2" xfId="71" xr:uid="{00000000-0005-0000-0000-000054000000}"/>
    <cellStyle name="Normal 4 3" xfId="90" xr:uid="{00000000-0005-0000-0000-000055000000}"/>
    <cellStyle name="Normal 5" xfId="24" xr:uid="{00000000-0005-0000-0000-000056000000}"/>
    <cellStyle name="Normal 5 2" xfId="25" xr:uid="{00000000-0005-0000-0000-000057000000}"/>
    <cellStyle name="Normal 6" xfId="26" xr:uid="{00000000-0005-0000-0000-000058000000}"/>
    <cellStyle name="Normal 6 2" xfId="73" xr:uid="{00000000-0005-0000-0000-000059000000}"/>
    <cellStyle name="Normal 67" xfId="94" xr:uid="{00000000-0005-0000-0000-00005A000000}"/>
    <cellStyle name="Normal 7" xfId="27" xr:uid="{00000000-0005-0000-0000-00005B000000}"/>
    <cellStyle name="Normal 7 2" xfId="75" xr:uid="{00000000-0005-0000-0000-00005C000000}"/>
    <cellStyle name="Normal 7 3" xfId="74" xr:uid="{00000000-0005-0000-0000-00005D000000}"/>
    <cellStyle name="Normal 8" xfId="4" xr:uid="{00000000-0005-0000-0000-00005E000000}"/>
    <cellStyle name="Normal 8 2" xfId="28" xr:uid="{00000000-0005-0000-0000-00005F000000}"/>
    <cellStyle name="Normal 9" xfId="76" xr:uid="{00000000-0005-0000-0000-000060000000}"/>
    <cellStyle name="Percent 2" xfId="78" xr:uid="{00000000-0005-0000-0000-000061000000}"/>
    <cellStyle name="Percent 3" xfId="79" xr:uid="{00000000-0005-0000-0000-000062000000}"/>
    <cellStyle name="Percent 4" xfId="77" xr:uid="{00000000-0005-0000-0000-00006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heetViews>
  <sheetFormatPr defaultRowHeight="15.7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7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7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Y40"/>
  <sheetViews>
    <sheetView tabSelected="1" view="pageLayout" topLeftCell="A16" zoomScaleNormal="100" zoomScaleSheetLayoutView="100" workbookViewId="0">
      <selection activeCell="C20" sqref="C20"/>
    </sheetView>
  </sheetViews>
  <sheetFormatPr defaultRowHeight="15" x14ac:dyDescent="0.25"/>
  <cols>
    <col min="1" max="1" width="5.25" style="57" customWidth="1"/>
    <col min="2" max="2" width="26.375" style="57" customWidth="1"/>
    <col min="3" max="3" width="11.625" style="57" customWidth="1"/>
    <col min="4" max="4" width="8.25" style="57" customWidth="1"/>
    <col min="5" max="5" width="9.5" style="57" hidden="1" customWidth="1"/>
    <col min="6" max="6" width="9.5" style="57" customWidth="1"/>
    <col min="7" max="7" width="10.125" style="57" customWidth="1"/>
    <col min="8" max="10" width="9.5" style="57" customWidth="1"/>
    <col min="11" max="11" width="9.5" style="57" hidden="1" customWidth="1"/>
    <col min="12" max="12" width="9.5" style="57" customWidth="1"/>
    <col min="13" max="13" width="10" style="57" customWidth="1"/>
    <col min="14" max="17" width="9.5" style="57" customWidth="1"/>
    <col min="18" max="18" width="10.75" style="57" customWidth="1"/>
    <col min="19" max="19" width="9.5" style="57" customWidth="1"/>
    <col min="20" max="20" width="10" style="57" customWidth="1"/>
    <col min="21" max="21" width="9.5" style="57" customWidth="1"/>
    <col min="22" max="22" width="16.375" style="57" customWidth="1"/>
    <col min="23" max="24" width="0" style="57" hidden="1" customWidth="1"/>
    <col min="25" max="25" width="8.875" style="57" hidden="1" customWidth="1"/>
    <col min="26" max="26" width="0" style="57" hidden="1" customWidth="1"/>
    <col min="27" max="16384" width="9" style="57"/>
  </cols>
  <sheetData>
    <row r="1" spans="1:23" s="45" customFormat="1" ht="15.75" x14ac:dyDescent="0.25">
      <c r="A1" s="150" t="s">
        <v>70</v>
      </c>
      <c r="B1" s="150"/>
      <c r="C1" s="150"/>
      <c r="D1" s="150"/>
      <c r="E1" s="150"/>
      <c r="F1" s="150"/>
      <c r="G1" s="150"/>
      <c r="H1" s="150"/>
      <c r="I1" s="150"/>
      <c r="J1" s="150"/>
      <c r="K1" s="150"/>
      <c r="L1" s="150"/>
      <c r="M1" s="150"/>
      <c r="N1" s="150"/>
      <c r="O1" s="150"/>
      <c r="P1" s="150"/>
      <c r="Q1" s="150"/>
      <c r="R1" s="150"/>
      <c r="S1" s="150"/>
      <c r="T1" s="150"/>
      <c r="U1" s="150"/>
      <c r="V1" s="150"/>
    </row>
    <row r="2" spans="1:23" s="45" customFormat="1" ht="15.75" x14ac:dyDescent="0.25">
      <c r="A2" s="152" t="s">
        <v>71</v>
      </c>
      <c r="B2" s="152"/>
      <c r="C2" s="152"/>
      <c r="D2" s="152"/>
      <c r="E2" s="152"/>
      <c r="F2" s="152"/>
      <c r="G2" s="152"/>
      <c r="H2" s="152"/>
      <c r="I2" s="152"/>
      <c r="J2" s="152"/>
      <c r="K2" s="152"/>
      <c r="L2" s="152"/>
      <c r="M2" s="152"/>
      <c r="N2" s="152"/>
      <c r="O2" s="152"/>
      <c r="P2" s="152"/>
      <c r="Q2" s="152"/>
      <c r="R2" s="152"/>
      <c r="S2" s="152"/>
      <c r="T2" s="152"/>
      <c r="U2" s="152"/>
      <c r="V2" s="152"/>
    </row>
    <row r="3" spans="1:23" ht="15.75" x14ac:dyDescent="0.25">
      <c r="V3" s="139" t="s">
        <v>0</v>
      </c>
      <c r="W3" s="139"/>
    </row>
    <row r="4" spans="1:23" ht="15" customHeight="1" x14ac:dyDescent="0.25">
      <c r="A4" s="149" t="s">
        <v>1</v>
      </c>
      <c r="B4" s="149" t="s">
        <v>2</v>
      </c>
      <c r="C4" s="149" t="s">
        <v>45</v>
      </c>
      <c r="D4" s="141" t="s">
        <v>7</v>
      </c>
      <c r="E4" s="149" t="s">
        <v>54</v>
      </c>
      <c r="F4" s="149"/>
      <c r="G4" s="149"/>
      <c r="H4" s="149"/>
      <c r="I4" s="149"/>
      <c r="J4" s="149"/>
      <c r="K4" s="149"/>
      <c r="L4" s="149"/>
      <c r="M4" s="149"/>
      <c r="N4" s="149"/>
      <c r="O4" s="149"/>
      <c r="P4" s="149"/>
      <c r="Q4" s="143" t="s">
        <v>55</v>
      </c>
      <c r="R4" s="144"/>
      <c r="S4" s="145"/>
      <c r="T4" s="143" t="s">
        <v>58</v>
      </c>
      <c r="U4" s="145"/>
      <c r="V4" s="149" t="s">
        <v>4</v>
      </c>
    </row>
    <row r="5" spans="1:23" ht="15" customHeight="1" x14ac:dyDescent="0.25">
      <c r="A5" s="149"/>
      <c r="B5" s="149"/>
      <c r="C5" s="149"/>
      <c r="D5" s="151"/>
      <c r="E5" s="149" t="s">
        <v>5</v>
      </c>
      <c r="F5" s="149"/>
      <c r="G5" s="149"/>
      <c r="H5" s="149"/>
      <c r="I5" s="149"/>
      <c r="J5" s="149"/>
      <c r="K5" s="149" t="s">
        <v>6</v>
      </c>
      <c r="L5" s="149"/>
      <c r="M5" s="149"/>
      <c r="N5" s="149"/>
      <c r="O5" s="149"/>
      <c r="P5" s="149"/>
      <c r="Q5" s="146"/>
      <c r="R5" s="147"/>
      <c r="S5" s="148"/>
      <c r="T5" s="146"/>
      <c r="U5" s="148"/>
      <c r="V5" s="149"/>
    </row>
    <row r="6" spans="1:23" x14ac:dyDescent="0.25">
      <c r="A6" s="149"/>
      <c r="B6" s="149"/>
      <c r="C6" s="149"/>
      <c r="D6" s="151"/>
      <c r="E6" s="149" t="s">
        <v>7</v>
      </c>
      <c r="F6" s="149" t="s">
        <v>8</v>
      </c>
      <c r="G6" s="149" t="s">
        <v>66</v>
      </c>
      <c r="H6" s="149" t="s">
        <v>9</v>
      </c>
      <c r="I6" s="149"/>
      <c r="J6" s="149" t="s">
        <v>10</v>
      </c>
      <c r="K6" s="149" t="s">
        <v>11</v>
      </c>
      <c r="L6" s="149" t="s">
        <v>12</v>
      </c>
      <c r="M6" s="149" t="str">
        <f>G6</f>
        <v>Tổng chi phí khoán bảo vệ (300.000 đồng/ha/năm)</v>
      </c>
      <c r="N6" s="149" t="str">
        <f>H6</f>
        <v>Trong đó</v>
      </c>
      <c r="O6" s="149"/>
      <c r="P6" s="149" t="str">
        <f>J6</f>
        <v>Chi phí quản lý (7% chi phí khoán BV)</v>
      </c>
      <c r="Q6" s="141" t="str">
        <f>L6</f>
        <v>Diện tích  (ha)</v>
      </c>
      <c r="R6" s="141" t="s">
        <v>68</v>
      </c>
      <c r="S6" s="141" t="s">
        <v>56</v>
      </c>
      <c r="T6" s="141" t="str">
        <f>Sheet3!D4</f>
        <v>Diện tích (Quy đổi tương đương 1.000 cây/ha)</v>
      </c>
      <c r="U6" s="141" t="s">
        <v>65</v>
      </c>
      <c r="V6" s="149"/>
    </row>
    <row r="7" spans="1:23" ht="63.75" customHeight="1" x14ac:dyDescent="0.25">
      <c r="A7" s="149"/>
      <c r="B7" s="149"/>
      <c r="C7" s="149"/>
      <c r="D7" s="142"/>
      <c r="E7" s="149"/>
      <c r="F7" s="149"/>
      <c r="G7" s="149"/>
      <c r="H7" s="58" t="s">
        <v>67</v>
      </c>
      <c r="I7" s="58" t="s">
        <v>14</v>
      </c>
      <c r="J7" s="149"/>
      <c r="K7" s="149"/>
      <c r="L7" s="149"/>
      <c r="M7" s="149"/>
      <c r="N7" s="58" t="str">
        <f>H7</f>
        <v>CP lập HS khoán bảo vệ (50.000 đồng/ha)</v>
      </c>
      <c r="O7" s="58" t="s">
        <v>14</v>
      </c>
      <c r="P7" s="149"/>
      <c r="Q7" s="142"/>
      <c r="R7" s="142"/>
      <c r="S7" s="142"/>
      <c r="T7" s="142"/>
      <c r="U7" s="142"/>
      <c r="V7" s="149"/>
    </row>
    <row r="8" spans="1:23" ht="27" customHeight="1" x14ac:dyDescent="0.25">
      <c r="A8" s="49" t="s">
        <v>15</v>
      </c>
      <c r="B8" s="49" t="s">
        <v>16</v>
      </c>
      <c r="C8" s="59" t="s">
        <v>69</v>
      </c>
      <c r="D8" s="49">
        <v>2</v>
      </c>
      <c r="E8" s="49">
        <v>2</v>
      </c>
      <c r="F8" s="49">
        <v>3</v>
      </c>
      <c r="G8" s="49" t="s">
        <v>17</v>
      </c>
      <c r="H8" s="49" t="s">
        <v>18</v>
      </c>
      <c r="I8" s="49" t="s">
        <v>19</v>
      </c>
      <c r="J8" s="49" t="s">
        <v>20</v>
      </c>
      <c r="K8" s="49">
        <v>8</v>
      </c>
      <c r="L8" s="49">
        <v>8</v>
      </c>
      <c r="M8" s="49" t="s">
        <v>46</v>
      </c>
      <c r="N8" s="49" t="s">
        <v>47</v>
      </c>
      <c r="O8" s="49" t="s">
        <v>48</v>
      </c>
      <c r="P8" s="49" t="s">
        <v>49</v>
      </c>
      <c r="Q8" s="49">
        <v>13</v>
      </c>
      <c r="R8" s="49" t="s">
        <v>62</v>
      </c>
      <c r="S8" s="49" t="s">
        <v>63</v>
      </c>
      <c r="T8" s="49">
        <v>16</v>
      </c>
      <c r="U8" s="49" t="s">
        <v>64</v>
      </c>
      <c r="V8" s="49">
        <v>18</v>
      </c>
    </row>
    <row r="9" spans="1:23" x14ac:dyDescent="0.25">
      <c r="A9" s="49"/>
      <c r="B9" s="58" t="s">
        <v>61</v>
      </c>
      <c r="C9" s="46">
        <f>SUM(C10:C17)</f>
        <v>10392</v>
      </c>
      <c r="D9" s="60"/>
      <c r="E9" s="60"/>
      <c r="F9" s="47">
        <f>F19+F25+F34</f>
        <v>9641.52</v>
      </c>
      <c r="G9" s="46">
        <f>G19+G25+G34</f>
        <v>2890.5859999999998</v>
      </c>
      <c r="H9" s="46">
        <f t="shared" ref="H9:I9" si="0">H19+H25+H34</f>
        <v>44.680999999999997</v>
      </c>
      <c r="I9" s="46">
        <f t="shared" si="0"/>
        <v>2845.9049999999997</v>
      </c>
      <c r="J9" s="46">
        <f>J19+J25+J34</f>
        <v>202.34102000000001</v>
      </c>
      <c r="K9" s="60"/>
      <c r="L9" s="47">
        <f>L19+L25+L34</f>
        <v>10671.320000000002</v>
      </c>
      <c r="M9" s="46">
        <f>M19+M25+M34</f>
        <v>3070.9952499999999</v>
      </c>
      <c r="N9" s="46">
        <f t="shared" ref="N9:O9" si="1">N19+N25+N34</f>
        <v>226.96850000000003</v>
      </c>
      <c r="O9" s="46">
        <f t="shared" si="1"/>
        <v>2844.02675</v>
      </c>
      <c r="P9" s="46">
        <f t="shared" ref="P9:U9" si="2">P19+P25+P34</f>
        <v>215.22966750000006</v>
      </c>
      <c r="Q9" s="47">
        <f t="shared" si="2"/>
        <v>9949.09</v>
      </c>
      <c r="R9" s="46">
        <f t="shared" si="2"/>
        <v>2984.7269999999999</v>
      </c>
      <c r="S9" s="46">
        <f t="shared" si="2"/>
        <v>120.26645000000002</v>
      </c>
      <c r="T9" s="47">
        <f t="shared" si="2"/>
        <v>181.5</v>
      </c>
      <c r="U9" s="46">
        <f t="shared" si="2"/>
        <v>907.5</v>
      </c>
      <c r="V9" s="60"/>
    </row>
    <row r="10" spans="1:23" x14ac:dyDescent="0.25">
      <c r="A10" s="61">
        <v>1</v>
      </c>
      <c r="B10" s="62" t="s">
        <v>21</v>
      </c>
      <c r="C10" s="63">
        <f t="shared" ref="C10:C17" si="3">ROUND(G10+J10+M10+P10+R10+S10+U10,0)</f>
        <v>707</v>
      </c>
      <c r="D10" s="64"/>
      <c r="E10" s="64">
        <f t="shared" ref="E10:S10" si="4">E20+E26</f>
        <v>0.22499999999999998</v>
      </c>
      <c r="F10" s="80">
        <f>F20+F26</f>
        <v>175.64000000000001</v>
      </c>
      <c r="G10" s="63">
        <f t="shared" si="4"/>
        <v>52.692</v>
      </c>
      <c r="H10" s="63">
        <f t="shared" ref="H10:I10" si="5">H20+H26</f>
        <v>0</v>
      </c>
      <c r="I10" s="63">
        <f t="shared" si="5"/>
        <v>52.692</v>
      </c>
      <c r="J10" s="63">
        <f t="shared" si="4"/>
        <v>3.6884400000000004</v>
      </c>
      <c r="K10" s="64">
        <f t="shared" si="4"/>
        <v>0.22499999999999998</v>
      </c>
      <c r="L10" s="80">
        <f>L20+L26</f>
        <v>1717.3500000000001</v>
      </c>
      <c r="M10" s="63">
        <f>M20+M26</f>
        <v>386.40375</v>
      </c>
      <c r="N10" s="63">
        <f t="shared" ref="N10:O10" si="6">N20+N26</f>
        <v>85.867500000000007</v>
      </c>
      <c r="O10" s="63">
        <f t="shared" si="6"/>
        <v>300.53625</v>
      </c>
      <c r="P10" s="63">
        <f t="shared" si="4"/>
        <v>27.048262500000003</v>
      </c>
      <c r="Q10" s="80">
        <f t="shared" ref="Q10" si="7">Q20+Q26</f>
        <v>738.71</v>
      </c>
      <c r="R10" s="63">
        <f t="shared" si="4"/>
        <v>221.613</v>
      </c>
      <c r="S10" s="63">
        <f t="shared" si="4"/>
        <v>15.512910000000002</v>
      </c>
      <c r="T10" s="80"/>
      <c r="U10" s="63"/>
      <c r="V10" s="65"/>
      <c r="W10" s="116"/>
    </row>
    <row r="11" spans="1:23" x14ac:dyDescent="0.25">
      <c r="A11" s="61">
        <v>2</v>
      </c>
      <c r="B11" s="66" t="s">
        <v>23</v>
      </c>
      <c r="C11" s="63">
        <f t="shared" si="3"/>
        <v>4025</v>
      </c>
      <c r="D11" s="64"/>
      <c r="E11" s="64">
        <f t="shared" ref="E11:S11" si="8">E21+E27</f>
        <v>0.3</v>
      </c>
      <c r="F11" s="80">
        <f>F21+F27</f>
        <v>4620.96</v>
      </c>
      <c r="G11" s="63">
        <f t="shared" si="8"/>
        <v>1386.288</v>
      </c>
      <c r="H11" s="63">
        <f t="shared" ref="H11:I11" si="9">H21+H27</f>
        <v>32.054000000000002</v>
      </c>
      <c r="I11" s="63">
        <f t="shared" si="9"/>
        <v>1354.2339999999999</v>
      </c>
      <c r="J11" s="63">
        <f t="shared" si="8"/>
        <v>97.040160000000014</v>
      </c>
      <c r="K11" s="64">
        <f t="shared" si="8"/>
        <v>0.3</v>
      </c>
      <c r="L11" s="80">
        <f>L21+L27</f>
        <v>5359.5300000000007</v>
      </c>
      <c r="M11" s="63">
        <f t="shared" si="8"/>
        <v>1607.9090000000001</v>
      </c>
      <c r="N11" s="63">
        <f t="shared" ref="N11:O11" si="10">N21+N27</f>
        <v>115.21750000000003</v>
      </c>
      <c r="O11" s="63">
        <f t="shared" si="10"/>
        <v>1492.6915000000004</v>
      </c>
      <c r="P11" s="63">
        <f t="shared" si="8"/>
        <v>112.55363000000003</v>
      </c>
      <c r="Q11" s="80">
        <f t="shared" ref="Q11" si="11">Q21+Q27</f>
        <v>2557.92</v>
      </c>
      <c r="R11" s="63">
        <f t="shared" si="8"/>
        <v>767.37599999999998</v>
      </c>
      <c r="S11" s="63">
        <f t="shared" si="8"/>
        <v>53.716320000000003</v>
      </c>
      <c r="T11" s="80"/>
      <c r="U11" s="63"/>
      <c r="V11" s="67"/>
    </row>
    <row r="12" spans="1:23" x14ac:dyDescent="0.25">
      <c r="A12" s="61">
        <v>3</v>
      </c>
      <c r="B12" s="66" t="s">
        <v>24</v>
      </c>
      <c r="C12" s="63">
        <f t="shared" si="3"/>
        <v>1419</v>
      </c>
      <c r="D12" s="64"/>
      <c r="E12" s="64">
        <f t="shared" ref="E12:U12" si="12">E22+E28+E35</f>
        <v>0.24999999999999997</v>
      </c>
      <c r="F12" s="80">
        <f>F22+F28+F35</f>
        <v>1425.62</v>
      </c>
      <c r="G12" s="63">
        <f>G22+G28+G35</f>
        <v>425.81599999999997</v>
      </c>
      <c r="H12" s="63">
        <f t="shared" ref="H12:I12" si="13">H22+H28+H35</f>
        <v>1.87</v>
      </c>
      <c r="I12" s="63">
        <f t="shared" si="13"/>
        <v>423.94599999999997</v>
      </c>
      <c r="J12" s="63">
        <f t="shared" si="12"/>
        <v>29.807119999999998</v>
      </c>
      <c r="K12" s="64">
        <f t="shared" si="12"/>
        <v>0.24999999999999997</v>
      </c>
      <c r="L12" s="80">
        <f>L22+L28+L35</f>
        <v>1471.3600000000001</v>
      </c>
      <c r="M12" s="63">
        <f t="shared" si="12"/>
        <v>439.75850000000003</v>
      </c>
      <c r="N12" s="63">
        <f t="shared" ref="N12:O12" si="14">N22+N28+N35</f>
        <v>1.6494999999999997</v>
      </c>
      <c r="O12" s="63">
        <f t="shared" si="14"/>
        <v>438.10900000000004</v>
      </c>
      <c r="P12" s="80">
        <f t="shared" si="12"/>
        <v>31.043095000000005</v>
      </c>
      <c r="Q12" s="80">
        <f t="shared" ref="Q12" si="15">Q22+Q28+Q35</f>
        <v>1416.15</v>
      </c>
      <c r="R12" s="80">
        <f t="shared" si="12"/>
        <v>424.84500000000003</v>
      </c>
      <c r="S12" s="80">
        <f t="shared" si="12"/>
        <v>29.739150000000006</v>
      </c>
      <c r="T12" s="80">
        <f t="shared" si="12"/>
        <v>7.5</v>
      </c>
      <c r="U12" s="80">
        <f t="shared" si="12"/>
        <v>37.5</v>
      </c>
      <c r="V12" s="67"/>
    </row>
    <row r="13" spans="1:23" x14ac:dyDescent="0.25">
      <c r="A13" s="61">
        <v>4</v>
      </c>
      <c r="B13" s="66" t="s">
        <v>26</v>
      </c>
      <c r="C13" s="63">
        <f t="shared" si="3"/>
        <v>1349</v>
      </c>
      <c r="D13" s="64"/>
      <c r="E13" s="64">
        <f t="shared" ref="E13:U13" si="16">E23+E29+E36</f>
        <v>0.3</v>
      </c>
      <c r="F13" s="80">
        <f>F23+F29+F36</f>
        <v>1002.9599999999999</v>
      </c>
      <c r="G13" s="63">
        <f t="shared" si="16"/>
        <v>300.88799999999992</v>
      </c>
      <c r="H13" s="63">
        <f t="shared" ref="H13:I13" si="17">H23+H29+H36</f>
        <v>2.5070000000000001</v>
      </c>
      <c r="I13" s="63">
        <f t="shared" si="17"/>
        <v>298.38099999999997</v>
      </c>
      <c r="J13" s="63">
        <f t="shared" si="16"/>
        <v>21.062159999999999</v>
      </c>
      <c r="K13" s="64">
        <f t="shared" si="16"/>
        <v>0.3</v>
      </c>
      <c r="L13" s="80">
        <f>L23+L29+L36</f>
        <v>1439.68</v>
      </c>
      <c r="M13" s="63">
        <f t="shared" si="16"/>
        <v>431.904</v>
      </c>
      <c r="N13" s="63">
        <f t="shared" ref="N13:O13" si="18">N23+N29+N36</f>
        <v>23.484000000000002</v>
      </c>
      <c r="O13" s="63">
        <f t="shared" si="18"/>
        <v>408.41999999999996</v>
      </c>
      <c r="P13" s="63">
        <f t="shared" si="16"/>
        <v>30.233280000000001</v>
      </c>
      <c r="Q13" s="80"/>
      <c r="R13" s="63"/>
      <c r="S13" s="63"/>
      <c r="T13" s="80">
        <f t="shared" si="16"/>
        <v>113</v>
      </c>
      <c r="U13" s="63">
        <f t="shared" si="16"/>
        <v>565</v>
      </c>
      <c r="V13" s="67"/>
    </row>
    <row r="14" spans="1:23" x14ac:dyDescent="0.25">
      <c r="A14" s="61">
        <v>5</v>
      </c>
      <c r="B14" s="66" t="str">
        <f>B24</f>
        <v>Thành phố Bắc Kạn</v>
      </c>
      <c r="C14" s="63">
        <f t="shared" si="3"/>
        <v>716</v>
      </c>
      <c r="D14" s="64"/>
      <c r="E14" s="64">
        <f t="shared" ref="E14:U14" si="19">E24+E30+E37</f>
        <v>0.3</v>
      </c>
      <c r="F14" s="80">
        <f>F24+F30+F37</f>
        <v>1205.4000000000001</v>
      </c>
      <c r="G14" s="63">
        <f t="shared" si="19"/>
        <v>361.62</v>
      </c>
      <c r="H14" s="63">
        <f t="shared" ref="H14:I14" si="20">H24+H30+H37</f>
        <v>8.25</v>
      </c>
      <c r="I14" s="63">
        <f t="shared" si="20"/>
        <v>353.37</v>
      </c>
      <c r="J14" s="63">
        <f t="shared" si="19"/>
        <v>25.313400000000001</v>
      </c>
      <c r="K14" s="64">
        <f t="shared" si="19"/>
        <v>0.3</v>
      </c>
      <c r="L14" s="80">
        <f>L24+L30+L37</f>
        <v>314.79000000000002</v>
      </c>
      <c r="M14" s="63">
        <f t="shared" si="19"/>
        <v>94.436999999999998</v>
      </c>
      <c r="N14" s="63">
        <f t="shared" ref="N14:O14" si="21">N24+N30+N37</f>
        <v>0.75</v>
      </c>
      <c r="O14" s="63">
        <f t="shared" si="21"/>
        <v>93.686999999999998</v>
      </c>
      <c r="P14" s="63">
        <f t="shared" si="19"/>
        <v>6.6105900000000011</v>
      </c>
      <c r="Q14" s="80">
        <f>Q30</f>
        <v>305.93</v>
      </c>
      <c r="R14" s="63">
        <f t="shared" ref="R14:S14" si="22">R30</f>
        <v>91.778999999999996</v>
      </c>
      <c r="S14" s="63">
        <f t="shared" si="22"/>
        <v>6.4245300000000007</v>
      </c>
      <c r="T14" s="80">
        <f t="shared" si="19"/>
        <v>26</v>
      </c>
      <c r="U14" s="63">
        <f t="shared" si="19"/>
        <v>130</v>
      </c>
      <c r="V14" s="67"/>
    </row>
    <row r="15" spans="1:23" x14ac:dyDescent="0.25">
      <c r="A15" s="61">
        <v>6</v>
      </c>
      <c r="B15" s="66" t="s">
        <v>37</v>
      </c>
      <c r="C15" s="63">
        <f t="shared" si="3"/>
        <v>160</v>
      </c>
      <c r="D15" s="64"/>
      <c r="E15" s="64">
        <f t="shared" ref="E15:S15" si="23">E31</f>
        <v>0</v>
      </c>
      <c r="F15" s="80">
        <f>F31</f>
        <v>334.51</v>
      </c>
      <c r="G15" s="63">
        <f t="shared" si="23"/>
        <v>100.35299999999999</v>
      </c>
      <c r="H15" s="63">
        <f t="shared" ref="H15:I15" si="24">H31</f>
        <v>0</v>
      </c>
      <c r="I15" s="63">
        <f t="shared" si="24"/>
        <v>100.35299999999999</v>
      </c>
      <c r="J15" s="63">
        <f t="shared" si="23"/>
        <v>7.0247100000000007</v>
      </c>
      <c r="K15" s="64">
        <f t="shared" si="23"/>
        <v>0</v>
      </c>
      <c r="L15" s="80">
        <f>L31</f>
        <v>147.78</v>
      </c>
      <c r="M15" s="63">
        <f t="shared" si="23"/>
        <v>44.333999999999996</v>
      </c>
      <c r="N15" s="63">
        <f t="shared" ref="N15:O15" si="25">N31</f>
        <v>0</v>
      </c>
      <c r="O15" s="63">
        <f t="shared" si="25"/>
        <v>44.333999999999996</v>
      </c>
      <c r="P15" s="63">
        <f t="shared" si="23"/>
        <v>3.10338</v>
      </c>
      <c r="Q15" s="80">
        <f t="shared" ref="Q15" si="26">Q31</f>
        <v>13.99</v>
      </c>
      <c r="R15" s="80">
        <f t="shared" si="23"/>
        <v>4.1970000000000001</v>
      </c>
      <c r="S15" s="117">
        <f t="shared" si="23"/>
        <v>0.49379000000000006</v>
      </c>
      <c r="T15" s="80"/>
      <c r="U15" s="63"/>
      <c r="V15" s="67"/>
    </row>
    <row r="16" spans="1:23" x14ac:dyDescent="0.25">
      <c r="A16" s="61">
        <v>7</v>
      </c>
      <c r="B16" s="66" t="s">
        <v>38</v>
      </c>
      <c r="C16" s="63">
        <f t="shared" si="3"/>
        <v>747</v>
      </c>
      <c r="D16" s="64"/>
      <c r="E16" s="64">
        <f t="shared" ref="E16:U16" si="27">E32+E38</f>
        <v>0.3</v>
      </c>
      <c r="F16" s="80">
        <f>F32+F38</f>
        <v>876.43000000000006</v>
      </c>
      <c r="G16" s="63">
        <f t="shared" si="27"/>
        <v>262.92900000000003</v>
      </c>
      <c r="H16" s="63">
        <f t="shared" ref="H16:I16" si="28">H32+H38</f>
        <v>0</v>
      </c>
      <c r="I16" s="63">
        <f t="shared" si="28"/>
        <v>262.92900000000003</v>
      </c>
      <c r="J16" s="63">
        <f t="shared" si="27"/>
        <v>18.405030000000004</v>
      </c>
      <c r="K16" s="64">
        <f t="shared" si="27"/>
        <v>0</v>
      </c>
      <c r="L16" s="80">
        <f>L32</f>
        <v>220.83</v>
      </c>
      <c r="M16" s="63">
        <f t="shared" ref="M16:P16" si="29">M32</f>
        <v>66.248999999999995</v>
      </c>
      <c r="N16" s="63">
        <f t="shared" ref="N16:O16" si="30">N32</f>
        <v>0</v>
      </c>
      <c r="O16" s="63">
        <f t="shared" si="30"/>
        <v>66.248999999999995</v>
      </c>
      <c r="P16" s="63">
        <f t="shared" si="29"/>
        <v>4.6374300000000002</v>
      </c>
      <c r="Q16" s="80">
        <f t="shared" ref="Q16" si="31">Q32+Q38</f>
        <v>684.75</v>
      </c>
      <c r="R16" s="63">
        <f t="shared" si="27"/>
        <v>205.42499999999998</v>
      </c>
      <c r="S16" s="63">
        <f t="shared" si="27"/>
        <v>14.37975</v>
      </c>
      <c r="T16" s="80">
        <f t="shared" si="27"/>
        <v>35</v>
      </c>
      <c r="U16" s="63">
        <f t="shared" si="27"/>
        <v>175</v>
      </c>
      <c r="V16" s="67"/>
    </row>
    <row r="17" spans="1:25" ht="25.5" x14ac:dyDescent="0.25">
      <c r="A17" s="61">
        <v>8</v>
      </c>
      <c r="B17" s="66" t="s">
        <v>60</v>
      </c>
      <c r="C17" s="63">
        <f t="shared" si="3"/>
        <v>1269</v>
      </c>
      <c r="D17" s="64"/>
      <c r="E17" s="64">
        <f t="shared" ref="E17:R17" si="32">E33</f>
        <v>0</v>
      </c>
      <c r="F17" s="80"/>
      <c r="G17" s="63"/>
      <c r="H17" s="63"/>
      <c r="I17" s="63"/>
      <c r="J17" s="63"/>
      <c r="K17" s="64"/>
      <c r="L17" s="80"/>
      <c r="M17" s="63"/>
      <c r="N17" s="63"/>
      <c r="O17" s="63"/>
      <c r="P17" s="63"/>
      <c r="Q17" s="80">
        <f t="shared" ref="Q17" si="33">Q33</f>
        <v>4231.6400000000003</v>
      </c>
      <c r="R17" s="63">
        <f t="shared" si="32"/>
        <v>1269.492</v>
      </c>
      <c r="S17" s="63"/>
      <c r="T17" s="80"/>
      <c r="U17" s="63"/>
      <c r="V17" s="67"/>
    </row>
    <row r="18" spans="1:25" x14ac:dyDescent="0.25">
      <c r="A18" s="60"/>
      <c r="B18" s="68" t="s">
        <v>59</v>
      </c>
      <c r="C18" s="69"/>
      <c r="D18" s="60"/>
      <c r="E18" s="60"/>
      <c r="F18" s="70"/>
      <c r="G18" s="69"/>
      <c r="H18" s="69"/>
      <c r="I18" s="69"/>
      <c r="J18" s="69"/>
      <c r="K18" s="60"/>
      <c r="L18" s="70"/>
      <c r="M18" s="69"/>
      <c r="N18" s="69"/>
      <c r="O18" s="69"/>
      <c r="P18" s="69"/>
      <c r="Q18" s="70"/>
      <c r="R18" s="69"/>
      <c r="S18" s="69"/>
      <c r="T18" s="70"/>
      <c r="U18" s="69"/>
      <c r="V18" s="60"/>
    </row>
    <row r="19" spans="1:25" ht="24.75" customHeight="1" x14ac:dyDescent="0.25">
      <c r="A19" s="49"/>
      <c r="B19" s="50" t="s">
        <v>52</v>
      </c>
      <c r="C19" s="46">
        <f>SUM(C20:C24)</f>
        <v>1603</v>
      </c>
      <c r="D19" s="48"/>
      <c r="E19" s="48"/>
      <c r="F19" s="47">
        <f>SUM(F20:F24)</f>
        <v>893.62</v>
      </c>
      <c r="G19" s="46">
        <f>SUM(G20:G24)</f>
        <v>266.21600000000001</v>
      </c>
      <c r="H19" s="46">
        <f>SUM(H20:H24)</f>
        <v>44.680999999999997</v>
      </c>
      <c r="I19" s="46">
        <f>SUM(I20:I24)</f>
        <v>221.535</v>
      </c>
      <c r="J19" s="46">
        <f>SUM(J20:J24)</f>
        <v>18.635120000000004</v>
      </c>
      <c r="K19" s="48"/>
      <c r="L19" s="47">
        <f>SUM(L20:L24)</f>
        <v>4539.3700000000008</v>
      </c>
      <c r="M19" s="46">
        <f>SUM(M20:M24)</f>
        <v>1231.4102499999999</v>
      </c>
      <c r="N19" s="46">
        <f>SUM(N20:N24)</f>
        <v>226.96850000000003</v>
      </c>
      <c r="O19" s="46">
        <f>SUM(O20:O24)</f>
        <v>1004.44175</v>
      </c>
      <c r="P19" s="46">
        <f>SUM(P20:P24)</f>
        <v>86.198717500000015</v>
      </c>
      <c r="Q19" s="47"/>
      <c r="R19" s="46"/>
      <c r="S19" s="46"/>
      <c r="T19" s="47"/>
      <c r="U19" s="46"/>
      <c r="V19" s="51"/>
    </row>
    <row r="20" spans="1:25" s="45" customFormat="1" ht="38.25" customHeight="1" x14ac:dyDescent="0.25">
      <c r="A20" s="61">
        <v>1</v>
      </c>
      <c r="B20" s="71" t="s">
        <v>21</v>
      </c>
      <c r="C20" s="72">
        <f>ROUND(G20+J20+M20+P20+R20+S20+U20,0)</f>
        <v>413</v>
      </c>
      <c r="D20" s="73">
        <v>0.22499999999999998</v>
      </c>
      <c r="E20" s="74">
        <f>0.3/12*9</f>
        <v>0.22499999999999998</v>
      </c>
      <c r="F20" s="129"/>
      <c r="G20" s="75"/>
      <c r="H20" s="75"/>
      <c r="I20" s="75"/>
      <c r="J20" s="75"/>
      <c r="K20" s="74">
        <f>(0.3)/12*9</f>
        <v>0.22499999999999998</v>
      </c>
      <c r="L20" s="129">
        <v>1717.3500000000001</v>
      </c>
      <c r="M20" s="118">
        <f>K20*L20</f>
        <v>386.40375</v>
      </c>
      <c r="N20" s="76">
        <f>0.05*L20</f>
        <v>85.867500000000007</v>
      </c>
      <c r="O20" s="76">
        <f>M20-N20</f>
        <v>300.53625</v>
      </c>
      <c r="P20" s="75">
        <f>M20*0.07</f>
        <v>27.048262500000003</v>
      </c>
      <c r="Q20" s="129"/>
      <c r="R20" s="75"/>
      <c r="S20" s="75"/>
      <c r="T20" s="129"/>
      <c r="U20" s="75"/>
      <c r="V20" s="77" t="s">
        <v>22</v>
      </c>
      <c r="Y20" s="78"/>
    </row>
    <row r="21" spans="1:25" s="45" customFormat="1" x14ac:dyDescent="0.25">
      <c r="A21" s="79">
        <v>2</v>
      </c>
      <c r="B21" s="66" t="s">
        <v>23</v>
      </c>
      <c r="C21" s="63">
        <v>946</v>
      </c>
      <c r="D21" s="64">
        <v>0.3</v>
      </c>
      <c r="E21" s="81">
        <v>0.3</v>
      </c>
      <c r="F21" s="130">
        <v>641.08000000000004</v>
      </c>
      <c r="G21" s="76">
        <f>E21*F21</f>
        <v>192.32400000000001</v>
      </c>
      <c r="H21" s="76">
        <f>0.05*F21</f>
        <v>32.054000000000002</v>
      </c>
      <c r="I21" s="76">
        <f>G21-H21</f>
        <v>160.27000000000001</v>
      </c>
      <c r="J21" s="76">
        <f>G21*0.07</f>
        <v>13.462680000000002</v>
      </c>
      <c r="K21" s="81">
        <v>0.3</v>
      </c>
      <c r="L21" s="134">
        <v>2304.3500000000004</v>
      </c>
      <c r="M21" s="120">
        <f>K21*L21+0.05</f>
        <v>691.35500000000002</v>
      </c>
      <c r="N21" s="76">
        <f t="shared" ref="N21:N24" si="34">0.05*L21</f>
        <v>115.21750000000003</v>
      </c>
      <c r="O21" s="76">
        <f t="shared" ref="O21:O24" si="35">M21-N21</f>
        <v>576.13750000000005</v>
      </c>
      <c r="P21" s="76">
        <f>M21*0.07</f>
        <v>48.394850000000005</v>
      </c>
      <c r="Q21" s="134"/>
      <c r="R21" s="76"/>
      <c r="S21" s="76"/>
      <c r="T21" s="134"/>
      <c r="U21" s="76"/>
      <c r="V21" s="82"/>
    </row>
    <row r="22" spans="1:25" s="45" customFormat="1" ht="38.25" customHeight="1" x14ac:dyDescent="0.25">
      <c r="A22" s="79">
        <v>3</v>
      </c>
      <c r="B22" s="66" t="s">
        <v>24</v>
      </c>
      <c r="C22" s="63">
        <f>ROUND(G22+J22+M22+P22+R22+S22+U22,0)</f>
        <v>19</v>
      </c>
      <c r="D22" s="64">
        <v>0.24999999999999997</v>
      </c>
      <c r="E22" s="81">
        <f t="shared" ref="E22" si="36">0.3/12*10</f>
        <v>0.24999999999999997</v>
      </c>
      <c r="F22" s="130">
        <v>37.4</v>
      </c>
      <c r="G22" s="76">
        <f>E22*F22</f>
        <v>9.3499999999999979</v>
      </c>
      <c r="H22" s="76">
        <f t="shared" ref="H22:H24" si="37">0.05*F22</f>
        <v>1.87</v>
      </c>
      <c r="I22" s="76">
        <f t="shared" ref="I22:I24" si="38">G22-H22</f>
        <v>7.4799999999999978</v>
      </c>
      <c r="J22" s="76">
        <f t="shared" ref="J22:J24" si="39">G22*0.07</f>
        <v>0.65449999999999986</v>
      </c>
      <c r="K22" s="81">
        <f t="shared" ref="K22" si="40">0.3/12*10</f>
        <v>0.24999999999999997</v>
      </c>
      <c r="L22" s="134">
        <v>32.989999999999995</v>
      </c>
      <c r="M22" s="120">
        <f>K22*L22</f>
        <v>8.2474999999999969</v>
      </c>
      <c r="N22" s="76">
        <f t="shared" si="34"/>
        <v>1.6494999999999997</v>
      </c>
      <c r="O22" s="76">
        <f t="shared" si="35"/>
        <v>6.5979999999999972</v>
      </c>
      <c r="P22" s="76">
        <f t="shared" ref="P22:P24" si="41">M22*0.07</f>
        <v>0.57732499999999987</v>
      </c>
      <c r="Q22" s="134"/>
      <c r="R22" s="76"/>
      <c r="S22" s="76"/>
      <c r="T22" s="134"/>
      <c r="U22" s="76"/>
      <c r="V22" s="83" t="s">
        <v>25</v>
      </c>
    </row>
    <row r="23" spans="1:25" s="45" customFormat="1" x14ac:dyDescent="0.25">
      <c r="A23" s="79">
        <v>4</v>
      </c>
      <c r="B23" s="66" t="s">
        <v>26</v>
      </c>
      <c r="C23" s="63">
        <f>ROUND(G23+J23+M23+P23+R23+S23+U23,0)</f>
        <v>167</v>
      </c>
      <c r="D23" s="64">
        <v>0.3</v>
      </c>
      <c r="E23" s="81">
        <v>0.3</v>
      </c>
      <c r="F23" s="131">
        <v>50.14</v>
      </c>
      <c r="G23" s="76">
        <f>E23*F23</f>
        <v>15.042</v>
      </c>
      <c r="H23" s="76">
        <f t="shared" si="37"/>
        <v>2.5070000000000001</v>
      </c>
      <c r="I23" s="76">
        <f t="shared" si="38"/>
        <v>12.535</v>
      </c>
      <c r="J23" s="76">
        <f t="shared" si="39"/>
        <v>1.05294</v>
      </c>
      <c r="K23" s="81">
        <v>0.3</v>
      </c>
      <c r="L23" s="134">
        <v>469.68</v>
      </c>
      <c r="M23" s="120">
        <f>K23*L23</f>
        <v>140.904</v>
      </c>
      <c r="N23" s="76">
        <f t="shared" si="34"/>
        <v>23.484000000000002</v>
      </c>
      <c r="O23" s="76">
        <f t="shared" si="35"/>
        <v>117.41999999999999</v>
      </c>
      <c r="P23" s="76">
        <f t="shared" si="41"/>
        <v>9.8632800000000014</v>
      </c>
      <c r="Q23" s="134"/>
      <c r="R23" s="76"/>
      <c r="S23" s="76"/>
      <c r="T23" s="134"/>
      <c r="U23" s="76"/>
      <c r="V23" s="84"/>
    </row>
    <row r="24" spans="1:25" s="45" customFormat="1" x14ac:dyDescent="0.25">
      <c r="A24" s="85">
        <v>5</v>
      </c>
      <c r="B24" s="86" t="str">
        <f>B37</f>
        <v>Thành phố Bắc Kạn</v>
      </c>
      <c r="C24" s="87">
        <f>ROUND(G24+J24+M24+P24+R24+S24+U24,0)</f>
        <v>58</v>
      </c>
      <c r="D24" s="88">
        <v>0.3</v>
      </c>
      <c r="E24" s="89">
        <v>0.3</v>
      </c>
      <c r="F24" s="132">
        <v>165</v>
      </c>
      <c r="G24" s="90">
        <f>E24*F24</f>
        <v>49.5</v>
      </c>
      <c r="H24" s="90">
        <f t="shared" si="37"/>
        <v>8.25</v>
      </c>
      <c r="I24" s="90">
        <f t="shared" si="38"/>
        <v>41.25</v>
      </c>
      <c r="J24" s="90">
        <f t="shared" si="39"/>
        <v>3.4650000000000003</v>
      </c>
      <c r="K24" s="89">
        <v>0.3</v>
      </c>
      <c r="L24" s="135">
        <v>15</v>
      </c>
      <c r="M24" s="121">
        <f>K24*L24</f>
        <v>4.5</v>
      </c>
      <c r="N24" s="76">
        <f t="shared" si="34"/>
        <v>0.75</v>
      </c>
      <c r="O24" s="76">
        <f t="shared" si="35"/>
        <v>3.75</v>
      </c>
      <c r="P24" s="90">
        <f t="shared" si="41"/>
        <v>0.31500000000000006</v>
      </c>
      <c r="Q24" s="135"/>
      <c r="R24" s="90"/>
      <c r="S24" s="90"/>
      <c r="T24" s="135"/>
      <c r="U24" s="90"/>
      <c r="V24" s="91" t="s">
        <v>28</v>
      </c>
    </row>
    <row r="25" spans="1:25" ht="18.75" customHeight="1" x14ac:dyDescent="0.25">
      <c r="A25" s="49"/>
      <c r="B25" s="50" t="s">
        <v>53</v>
      </c>
      <c r="C25" s="92">
        <f>SUM(C26:C33)</f>
        <v>7881</v>
      </c>
      <c r="D25" s="52"/>
      <c r="E25" s="52"/>
      <c r="F25" s="93">
        <f>SUM(F26:F33)</f>
        <v>8747.9</v>
      </c>
      <c r="G25" s="92">
        <f t="shared" ref="G25:K25" si="42">SUM(G26:G33)</f>
        <v>2624.37</v>
      </c>
      <c r="H25" s="92"/>
      <c r="I25" s="92">
        <f t="shared" si="42"/>
        <v>2624.37</v>
      </c>
      <c r="J25" s="92">
        <f t="shared" si="42"/>
        <v>183.70590000000001</v>
      </c>
      <c r="K25" s="52">
        <f t="shared" si="42"/>
        <v>0</v>
      </c>
      <c r="L25" s="93">
        <f>SUM(L26:L33)</f>
        <v>6131.9500000000007</v>
      </c>
      <c r="M25" s="92">
        <f>SUM(M26:M33)</f>
        <v>1839.5850000000003</v>
      </c>
      <c r="N25" s="92"/>
      <c r="O25" s="92">
        <f t="shared" ref="O25:S25" si="43">SUM(O26:O33)</f>
        <v>1839.5850000000003</v>
      </c>
      <c r="P25" s="92">
        <f t="shared" si="43"/>
        <v>129.03095000000005</v>
      </c>
      <c r="Q25" s="93">
        <f t="shared" si="43"/>
        <v>9949.09</v>
      </c>
      <c r="R25" s="92">
        <f t="shared" si="43"/>
        <v>2984.7269999999999</v>
      </c>
      <c r="S25" s="92">
        <f t="shared" si="43"/>
        <v>120.26645000000002</v>
      </c>
      <c r="T25" s="93"/>
      <c r="U25" s="92"/>
      <c r="V25" s="53"/>
    </row>
    <row r="26" spans="1:25" x14ac:dyDescent="0.25">
      <c r="A26" s="61">
        <v>1</v>
      </c>
      <c r="B26" s="62" t="s">
        <v>21</v>
      </c>
      <c r="C26" s="63">
        <f>ROUND(G26+J26+M26+P26+R26+S26+U26,0)</f>
        <v>294</v>
      </c>
      <c r="D26" s="94">
        <v>0.3</v>
      </c>
      <c r="E26" s="95"/>
      <c r="F26" s="133">
        <v>175.64000000000001</v>
      </c>
      <c r="G26" s="97">
        <f>D26*F26</f>
        <v>52.692</v>
      </c>
      <c r="H26" s="96"/>
      <c r="I26" s="97">
        <v>52.692</v>
      </c>
      <c r="J26" s="76">
        <f>I26*0.07</f>
        <v>3.6884400000000004</v>
      </c>
      <c r="K26" s="65"/>
      <c r="L26" s="130"/>
      <c r="M26" s="76"/>
      <c r="N26" s="98"/>
      <c r="O26" s="76"/>
      <c r="P26" s="76"/>
      <c r="Q26" s="134">
        <v>738.71</v>
      </c>
      <c r="R26" s="76">
        <f>Q26*D26</f>
        <v>221.613</v>
      </c>
      <c r="S26" s="76">
        <f>R26*0.07</f>
        <v>15.512910000000002</v>
      </c>
      <c r="T26" s="129"/>
      <c r="U26" s="75"/>
      <c r="V26" s="65"/>
    </row>
    <row r="27" spans="1:25" x14ac:dyDescent="0.25">
      <c r="A27" s="61">
        <v>2</v>
      </c>
      <c r="B27" s="66" t="s">
        <v>23</v>
      </c>
      <c r="C27" s="63">
        <f>ROUND(G27+J27+M27+P27+R27+S27+U27,0)</f>
        <v>3079</v>
      </c>
      <c r="D27" s="64">
        <v>0.3</v>
      </c>
      <c r="E27" s="81"/>
      <c r="F27" s="130">
        <v>3979.8799999999997</v>
      </c>
      <c r="G27" s="76">
        <f t="shared" ref="G27:G32" si="44">D27*F27</f>
        <v>1193.9639999999999</v>
      </c>
      <c r="H27" s="98"/>
      <c r="I27" s="76">
        <v>1193.9639999999999</v>
      </c>
      <c r="J27" s="76">
        <f t="shared" ref="J27:J31" si="45">I27*0.07</f>
        <v>83.577480000000008</v>
      </c>
      <c r="K27" s="67"/>
      <c r="L27" s="130">
        <v>3055.1800000000007</v>
      </c>
      <c r="M27" s="76">
        <f t="shared" ref="M27:M32" si="46">D27*L27</f>
        <v>916.5540000000002</v>
      </c>
      <c r="N27" s="98"/>
      <c r="O27" s="76">
        <v>916.5540000000002</v>
      </c>
      <c r="P27" s="76">
        <f>O27*0.07</f>
        <v>64.158780000000021</v>
      </c>
      <c r="Q27" s="134">
        <v>2557.92</v>
      </c>
      <c r="R27" s="76">
        <f>Q27*D27</f>
        <v>767.37599999999998</v>
      </c>
      <c r="S27" s="76">
        <f t="shared" ref="S27:S32" si="47">R27*0.07</f>
        <v>53.716320000000003</v>
      </c>
      <c r="T27" s="134"/>
      <c r="U27" s="76"/>
      <c r="V27" s="67"/>
    </row>
    <row r="28" spans="1:25" x14ac:dyDescent="0.25">
      <c r="A28" s="61">
        <v>3</v>
      </c>
      <c r="B28" s="66" t="s">
        <v>24</v>
      </c>
      <c r="C28" s="63">
        <f>ROUND(G28+J28+M28+P28+R28+S28+U28,0)</f>
        <v>1362</v>
      </c>
      <c r="D28" s="64">
        <v>0.3</v>
      </c>
      <c r="E28" s="81"/>
      <c r="F28" s="130">
        <v>1388.2199999999998</v>
      </c>
      <c r="G28" s="76">
        <f t="shared" si="44"/>
        <v>416.46599999999995</v>
      </c>
      <c r="H28" s="98"/>
      <c r="I28" s="76">
        <v>416.46599999999995</v>
      </c>
      <c r="J28" s="76">
        <f t="shared" si="45"/>
        <v>29.152619999999999</v>
      </c>
      <c r="K28" s="67"/>
      <c r="L28" s="130">
        <v>1438.3700000000001</v>
      </c>
      <c r="M28" s="76">
        <f t="shared" si="46"/>
        <v>431.51100000000002</v>
      </c>
      <c r="N28" s="98"/>
      <c r="O28" s="76">
        <v>431.51100000000002</v>
      </c>
      <c r="P28" s="76">
        <f>O28*0.07+0.26</f>
        <v>30.465770000000006</v>
      </c>
      <c r="Q28" s="134">
        <v>1416.15</v>
      </c>
      <c r="R28" s="76">
        <f>Q28*D28</f>
        <v>424.84500000000003</v>
      </c>
      <c r="S28" s="76">
        <f t="shared" si="47"/>
        <v>29.739150000000006</v>
      </c>
      <c r="T28" s="134"/>
      <c r="U28" s="76"/>
      <c r="V28" s="67"/>
    </row>
    <row r="29" spans="1:25" x14ac:dyDescent="0.25">
      <c r="A29" s="61">
        <v>4</v>
      </c>
      <c r="B29" s="66" t="s">
        <v>26</v>
      </c>
      <c r="C29" s="63">
        <f>ROUND(G29+J29+M29+P29+R29+S29+U29,0)</f>
        <v>617</v>
      </c>
      <c r="D29" s="64">
        <v>0.3</v>
      </c>
      <c r="E29" s="81"/>
      <c r="F29" s="130">
        <v>952.81999999999994</v>
      </c>
      <c r="G29" s="76">
        <f t="shared" si="44"/>
        <v>285.84599999999995</v>
      </c>
      <c r="H29" s="98"/>
      <c r="I29" s="76">
        <v>285.84599999999995</v>
      </c>
      <c r="J29" s="76">
        <f t="shared" si="45"/>
        <v>20.009219999999999</v>
      </c>
      <c r="K29" s="67"/>
      <c r="L29" s="130">
        <v>970</v>
      </c>
      <c r="M29" s="76">
        <f t="shared" si="46"/>
        <v>291</v>
      </c>
      <c r="N29" s="98"/>
      <c r="O29" s="76">
        <v>291</v>
      </c>
      <c r="P29" s="76">
        <f t="shared" ref="P29:P32" si="48">O29*0.07</f>
        <v>20.37</v>
      </c>
      <c r="Q29" s="134"/>
      <c r="R29" s="76"/>
      <c r="S29" s="76"/>
      <c r="T29" s="134"/>
      <c r="U29" s="76"/>
      <c r="V29" s="67"/>
    </row>
    <row r="30" spans="1:25" x14ac:dyDescent="0.25">
      <c r="A30" s="61">
        <v>5</v>
      </c>
      <c r="B30" s="66" t="str">
        <f>B37</f>
        <v>Thành phố Bắc Kạn</v>
      </c>
      <c r="C30" s="63">
        <f>ROUND(G30+J30+M30+P30+R30+S30+U30,0)</f>
        <v>528</v>
      </c>
      <c r="D30" s="64">
        <v>0.3</v>
      </c>
      <c r="E30" s="81"/>
      <c r="F30" s="130">
        <v>1040.4000000000001</v>
      </c>
      <c r="G30" s="76">
        <f t="shared" si="44"/>
        <v>312.12</v>
      </c>
      <c r="H30" s="98"/>
      <c r="I30" s="76">
        <v>312.12</v>
      </c>
      <c r="J30" s="76">
        <f t="shared" si="45"/>
        <v>21.848400000000002</v>
      </c>
      <c r="K30" s="67"/>
      <c r="L30" s="130">
        <v>299.79000000000002</v>
      </c>
      <c r="M30" s="76">
        <f t="shared" si="46"/>
        <v>89.936999999999998</v>
      </c>
      <c r="N30" s="98"/>
      <c r="O30" s="76">
        <v>89.936999999999998</v>
      </c>
      <c r="P30" s="76">
        <f t="shared" si="48"/>
        <v>6.2955900000000007</v>
      </c>
      <c r="Q30" s="134">
        <v>305.93</v>
      </c>
      <c r="R30" s="76">
        <f>Q30*D30</f>
        <v>91.778999999999996</v>
      </c>
      <c r="S30" s="76">
        <f t="shared" si="47"/>
        <v>6.4245300000000007</v>
      </c>
      <c r="T30" s="134"/>
      <c r="U30" s="76"/>
      <c r="V30" s="67"/>
    </row>
    <row r="31" spans="1:25" x14ac:dyDescent="0.25">
      <c r="A31" s="61">
        <v>6</v>
      </c>
      <c r="B31" s="66" t="s">
        <v>37</v>
      </c>
      <c r="C31" s="63">
        <v>160</v>
      </c>
      <c r="D31" s="64">
        <v>0.3</v>
      </c>
      <c r="E31" s="81"/>
      <c r="F31" s="130">
        <v>334.51</v>
      </c>
      <c r="G31" s="76">
        <f t="shared" si="44"/>
        <v>100.35299999999999</v>
      </c>
      <c r="H31" s="98"/>
      <c r="I31" s="76">
        <v>100.35299999999999</v>
      </c>
      <c r="J31" s="76">
        <f t="shared" si="45"/>
        <v>7.0247100000000007</v>
      </c>
      <c r="K31" s="67"/>
      <c r="L31" s="130">
        <v>147.78</v>
      </c>
      <c r="M31" s="76">
        <f t="shared" si="46"/>
        <v>44.333999999999996</v>
      </c>
      <c r="N31" s="98"/>
      <c r="O31" s="76">
        <v>44.333999999999996</v>
      </c>
      <c r="P31" s="76">
        <f t="shared" si="48"/>
        <v>3.10338</v>
      </c>
      <c r="Q31" s="134">
        <v>13.99</v>
      </c>
      <c r="R31" s="76">
        <f>Q31*D31</f>
        <v>4.1970000000000001</v>
      </c>
      <c r="S31" s="122">
        <f>R31*0.07+0.2</f>
        <v>0.49379000000000006</v>
      </c>
      <c r="T31" s="134"/>
      <c r="U31" s="76"/>
      <c r="V31" s="67"/>
    </row>
    <row r="32" spans="1:25" x14ac:dyDescent="0.25">
      <c r="A32" s="61">
        <v>7</v>
      </c>
      <c r="B32" s="66" t="s">
        <v>38</v>
      </c>
      <c r="C32" s="63">
        <f>ROUND(G32+J32+M32+P32+R32+S32+U32,0)</f>
        <v>572</v>
      </c>
      <c r="D32" s="64">
        <v>0.3</v>
      </c>
      <c r="E32" s="64">
        <v>0.3</v>
      </c>
      <c r="F32" s="130">
        <v>876.43000000000006</v>
      </c>
      <c r="G32" s="76">
        <f t="shared" si="44"/>
        <v>262.92900000000003</v>
      </c>
      <c r="H32" s="98"/>
      <c r="I32" s="76">
        <v>262.92900000000003</v>
      </c>
      <c r="J32" s="76">
        <f>I32*0.07</f>
        <v>18.405030000000004</v>
      </c>
      <c r="K32" s="67"/>
      <c r="L32" s="130">
        <v>220.83</v>
      </c>
      <c r="M32" s="76">
        <f t="shared" si="46"/>
        <v>66.248999999999995</v>
      </c>
      <c r="N32" s="98"/>
      <c r="O32" s="76">
        <v>66.248999999999995</v>
      </c>
      <c r="P32" s="76">
        <f t="shared" si="48"/>
        <v>4.6374300000000002</v>
      </c>
      <c r="Q32" s="134">
        <v>684.75</v>
      </c>
      <c r="R32" s="76">
        <f>Q32*D32</f>
        <v>205.42499999999998</v>
      </c>
      <c r="S32" s="76">
        <f t="shared" si="47"/>
        <v>14.37975</v>
      </c>
      <c r="T32" s="134"/>
      <c r="U32" s="76"/>
      <c r="V32" s="67"/>
    </row>
    <row r="33" spans="1:22" ht="25.5" x14ac:dyDescent="0.25">
      <c r="A33" s="99">
        <v>8</v>
      </c>
      <c r="B33" s="86" t="str">
        <f>B17</f>
        <v>Công ty TNHH MTV lâm nghiệp Bắc Kạn</v>
      </c>
      <c r="C33" s="87">
        <f>ROUND(G33+J33+M33+P33+R33+S33+U33,0)</f>
        <v>1269</v>
      </c>
      <c r="D33" s="64">
        <v>0.3</v>
      </c>
      <c r="E33" s="89"/>
      <c r="F33" s="123"/>
      <c r="G33" s="90"/>
      <c r="H33" s="100"/>
      <c r="I33" s="90"/>
      <c r="J33" s="90"/>
      <c r="K33" s="101"/>
      <c r="L33" s="123"/>
      <c r="M33" s="90"/>
      <c r="N33" s="100"/>
      <c r="O33" s="100"/>
      <c r="P33" s="100"/>
      <c r="Q33" s="136">
        <v>4231.6400000000003</v>
      </c>
      <c r="R33" s="76">
        <f>Q33*D33</f>
        <v>1269.492</v>
      </c>
      <c r="S33" s="90"/>
      <c r="T33" s="135"/>
      <c r="U33" s="90"/>
      <c r="V33" s="101"/>
    </row>
    <row r="34" spans="1:22" ht="25.5" x14ac:dyDescent="0.25">
      <c r="A34" s="54"/>
      <c r="B34" s="50" t="s">
        <v>57</v>
      </c>
      <c r="C34" s="92">
        <f>C35+C36+C37+C38</f>
        <v>908</v>
      </c>
      <c r="D34" s="55"/>
      <c r="E34" s="56"/>
      <c r="F34" s="124"/>
      <c r="G34" s="103"/>
      <c r="H34" s="102"/>
      <c r="I34" s="103"/>
      <c r="J34" s="103"/>
      <c r="K34" s="104"/>
      <c r="L34" s="124"/>
      <c r="M34" s="103"/>
      <c r="N34" s="102"/>
      <c r="O34" s="102"/>
      <c r="P34" s="102"/>
      <c r="Q34" s="124"/>
      <c r="R34" s="103"/>
      <c r="S34" s="103"/>
      <c r="T34" s="138">
        <f>T35+T36+T37+T38</f>
        <v>181.5</v>
      </c>
      <c r="U34" s="125">
        <f>U35+U36+U37+U38</f>
        <v>907.5</v>
      </c>
      <c r="V34" s="104"/>
    </row>
    <row r="35" spans="1:22" x14ac:dyDescent="0.25">
      <c r="A35" s="61">
        <v>1</v>
      </c>
      <c r="B35" s="71" t="s">
        <v>24</v>
      </c>
      <c r="C35" s="72">
        <f t="shared" ref="C35:C38" si="49">ROUND(G35+J35+M35+P35+R35+S35+U35,0)</f>
        <v>38</v>
      </c>
      <c r="D35" s="73">
        <v>5</v>
      </c>
      <c r="E35" s="74"/>
      <c r="F35" s="126"/>
      <c r="G35" s="75"/>
      <c r="H35" s="105"/>
      <c r="I35" s="75"/>
      <c r="J35" s="75"/>
      <c r="K35" s="106"/>
      <c r="L35" s="126"/>
      <c r="M35" s="75"/>
      <c r="N35" s="105"/>
      <c r="O35" s="75"/>
      <c r="P35" s="75"/>
      <c r="Q35" s="126"/>
      <c r="R35" s="75"/>
      <c r="S35" s="75"/>
      <c r="T35" s="129">
        <v>7.5</v>
      </c>
      <c r="U35" s="75">
        <f>D35*T35</f>
        <v>37.5</v>
      </c>
      <c r="V35" s="106"/>
    </row>
    <row r="36" spans="1:22" x14ac:dyDescent="0.25">
      <c r="A36" s="61">
        <v>2</v>
      </c>
      <c r="B36" s="66" t="s">
        <v>26</v>
      </c>
      <c r="C36" s="63">
        <f t="shared" si="49"/>
        <v>565</v>
      </c>
      <c r="D36" s="64">
        <v>5</v>
      </c>
      <c r="E36" s="81"/>
      <c r="F36" s="119"/>
      <c r="G36" s="76"/>
      <c r="H36" s="98"/>
      <c r="I36" s="76"/>
      <c r="J36" s="76"/>
      <c r="K36" s="67"/>
      <c r="L36" s="119"/>
      <c r="M36" s="76"/>
      <c r="N36" s="98"/>
      <c r="O36" s="76"/>
      <c r="P36" s="76"/>
      <c r="Q36" s="119"/>
      <c r="R36" s="76"/>
      <c r="S36" s="76"/>
      <c r="T36" s="134">
        <v>113</v>
      </c>
      <c r="U36" s="76">
        <f>D36*T36</f>
        <v>565</v>
      </c>
      <c r="V36" s="67"/>
    </row>
    <row r="37" spans="1:22" x14ac:dyDescent="0.25">
      <c r="A37" s="61">
        <v>3</v>
      </c>
      <c r="B37" s="66" t="s">
        <v>44</v>
      </c>
      <c r="C37" s="63">
        <f t="shared" si="49"/>
        <v>130</v>
      </c>
      <c r="D37" s="64">
        <v>5</v>
      </c>
      <c r="E37" s="81"/>
      <c r="F37" s="119"/>
      <c r="G37" s="76"/>
      <c r="H37" s="98"/>
      <c r="I37" s="76"/>
      <c r="J37" s="76"/>
      <c r="K37" s="67"/>
      <c r="L37" s="119"/>
      <c r="M37" s="76"/>
      <c r="N37" s="98"/>
      <c r="O37" s="76"/>
      <c r="P37" s="76"/>
      <c r="Q37" s="119"/>
      <c r="R37" s="76"/>
      <c r="S37" s="76"/>
      <c r="T37" s="134">
        <v>26</v>
      </c>
      <c r="U37" s="76">
        <f>D37*T37</f>
        <v>130</v>
      </c>
      <c r="V37" s="67"/>
    </row>
    <row r="38" spans="1:22" x14ac:dyDescent="0.25">
      <c r="A38" s="107">
        <v>4</v>
      </c>
      <c r="B38" s="108" t="s">
        <v>38</v>
      </c>
      <c r="C38" s="109">
        <f t="shared" si="49"/>
        <v>175</v>
      </c>
      <c r="D38" s="110">
        <v>5</v>
      </c>
      <c r="E38" s="111"/>
      <c r="F38" s="127"/>
      <c r="G38" s="113"/>
      <c r="H38" s="112"/>
      <c r="I38" s="113"/>
      <c r="J38" s="113"/>
      <c r="K38" s="114"/>
      <c r="L38" s="127"/>
      <c r="M38" s="113"/>
      <c r="N38" s="112"/>
      <c r="O38" s="113"/>
      <c r="P38" s="113"/>
      <c r="Q38" s="127"/>
      <c r="R38" s="113"/>
      <c r="S38" s="113"/>
      <c r="T38" s="137">
        <v>35</v>
      </c>
      <c r="U38" s="113">
        <f>D38*T38</f>
        <v>175</v>
      </c>
      <c r="V38" s="114"/>
    </row>
    <row r="39" spans="1:22" s="45" customFormat="1" x14ac:dyDescent="0.25">
      <c r="A39" s="41"/>
      <c r="B39" s="115"/>
      <c r="C39" s="115"/>
      <c r="D39" s="42"/>
      <c r="E39" s="43"/>
      <c r="F39" s="128"/>
      <c r="G39" s="43"/>
      <c r="H39" s="44"/>
      <c r="I39" s="43"/>
      <c r="J39" s="43"/>
      <c r="K39" s="44"/>
      <c r="L39" s="128"/>
      <c r="M39" s="43"/>
      <c r="N39" s="44"/>
      <c r="O39" s="43"/>
      <c r="P39" s="43"/>
      <c r="Q39" s="128"/>
      <c r="R39" s="43"/>
      <c r="S39" s="43"/>
      <c r="T39" s="43"/>
      <c r="U39" s="43"/>
      <c r="V39" s="44"/>
    </row>
    <row r="40" spans="1:22" s="45" customFormat="1" x14ac:dyDescent="0.25">
      <c r="A40" s="140" t="s">
        <v>72</v>
      </c>
      <c r="B40" s="140"/>
      <c r="C40" s="140"/>
      <c r="D40" s="140"/>
      <c r="E40" s="140"/>
      <c r="F40" s="140"/>
      <c r="G40" s="140"/>
      <c r="H40" s="140"/>
      <c r="I40" s="140"/>
      <c r="J40" s="140"/>
      <c r="K40" s="140"/>
      <c r="L40" s="140"/>
      <c r="M40" s="140"/>
      <c r="N40" s="140"/>
      <c r="O40" s="140"/>
      <c r="P40" s="140"/>
      <c r="Q40" s="140"/>
      <c r="R40" s="140"/>
      <c r="S40" s="140"/>
      <c r="T40" s="140"/>
      <c r="U40" s="140"/>
      <c r="V40" s="44"/>
    </row>
  </sheetData>
  <mergeCells count="28">
    <mergeCell ref="A1:V1"/>
    <mergeCell ref="A4:A7"/>
    <mergeCell ref="B4:B7"/>
    <mergeCell ref="E4:P4"/>
    <mergeCell ref="V4:V7"/>
    <mergeCell ref="N6:O6"/>
    <mergeCell ref="P6:P7"/>
    <mergeCell ref="D4:D7"/>
    <mergeCell ref="E5:J5"/>
    <mergeCell ref="K5:P5"/>
    <mergeCell ref="E6:E7"/>
    <mergeCell ref="F6:F7"/>
    <mergeCell ref="G6:G7"/>
    <mergeCell ref="H6:I6"/>
    <mergeCell ref="A2:V2"/>
    <mergeCell ref="C4:C7"/>
    <mergeCell ref="A40:U40"/>
    <mergeCell ref="R6:R7"/>
    <mergeCell ref="S6:S7"/>
    <mergeCell ref="Q4:S5"/>
    <mergeCell ref="T4:U5"/>
    <mergeCell ref="T6:T7"/>
    <mergeCell ref="U6:U7"/>
    <mergeCell ref="J6:J7"/>
    <mergeCell ref="K6:K7"/>
    <mergeCell ref="L6:L7"/>
    <mergeCell ref="M6:M7"/>
    <mergeCell ref="Q6:Q7"/>
  </mergeCells>
  <pageMargins left="0.59055118110236227" right="0.19685039370078741" top="0.59055118110236227" bottom="0.39370078740157483" header="0.31496062992125984" footer="0.31496062992125984"/>
  <pageSetup paperSize="9" scale="61" firstPageNumber="23" orientation="landscape" useFirstPageNumber="1" r:id="rId1"/>
  <headerFooter>
    <oddHeader>&amp;C&amp;P&amp;R&amp;"Times New Roman,Italic"Biểu số 04</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O18"/>
  <sheetViews>
    <sheetView workbookViewId="0">
      <selection activeCell="M8" sqref="M8:N15"/>
    </sheetView>
  </sheetViews>
  <sheetFormatPr defaultRowHeight="15.75" x14ac:dyDescent="0.25"/>
  <cols>
    <col min="1" max="1" width="6.5" style="14" customWidth="1"/>
    <col min="2" max="2" width="24" style="14" customWidth="1"/>
    <col min="3" max="3" width="12" style="14" bestFit="1" customWidth="1"/>
    <col min="4" max="4" width="10.875" style="14" bestFit="1" customWidth="1"/>
    <col min="5" max="6" width="9" style="14" customWidth="1"/>
    <col min="7" max="8" width="12" style="14" bestFit="1" customWidth="1"/>
    <col min="9" max="9" width="9" style="14" customWidth="1"/>
    <col min="10" max="10" width="10.875" style="14" bestFit="1" customWidth="1"/>
    <col min="11" max="11" width="10.75" style="14" customWidth="1"/>
    <col min="12" max="12" width="8.375" style="14" customWidth="1"/>
    <col min="13" max="13" width="10.875" style="14" bestFit="1" customWidth="1"/>
    <col min="14" max="14" width="12.5" style="14" customWidth="1"/>
    <col min="15" max="15" width="8.5" style="14" customWidth="1"/>
    <col min="16" max="16384" width="9" style="14"/>
  </cols>
  <sheetData>
    <row r="1" spans="1:15" x14ac:dyDescent="0.25">
      <c r="A1" s="157" t="s">
        <v>30</v>
      </c>
      <c r="B1" s="157"/>
      <c r="C1" s="157"/>
      <c r="D1" s="157"/>
      <c r="E1" s="157"/>
      <c r="F1" s="157"/>
      <c r="G1" s="157"/>
      <c r="H1" s="157"/>
      <c r="I1" s="157"/>
      <c r="J1" s="157"/>
      <c r="K1" s="157"/>
      <c r="L1" s="157"/>
      <c r="M1" s="157"/>
      <c r="N1" s="157"/>
      <c r="O1" s="157"/>
    </row>
    <row r="2" spans="1:15" x14ac:dyDescent="0.25">
      <c r="A2" s="158" t="s">
        <v>31</v>
      </c>
      <c r="B2" s="158"/>
      <c r="C2" s="158"/>
      <c r="D2" s="158"/>
      <c r="E2" s="158"/>
      <c r="F2" s="158"/>
      <c r="G2" s="158"/>
      <c r="H2" s="158"/>
      <c r="I2" s="158"/>
      <c r="J2" s="158"/>
      <c r="K2" s="158"/>
      <c r="L2" s="158"/>
      <c r="M2" s="158"/>
      <c r="N2" s="158"/>
      <c r="O2" s="158"/>
    </row>
    <row r="3" spans="1:15" x14ac:dyDescent="0.25">
      <c r="A3" s="2"/>
      <c r="B3" s="2"/>
      <c r="C3" s="2"/>
      <c r="D3" s="2"/>
      <c r="E3" s="2"/>
      <c r="F3" s="40"/>
      <c r="G3" s="40"/>
      <c r="H3" s="40"/>
      <c r="I3" s="40"/>
      <c r="J3" s="40"/>
      <c r="K3" s="40"/>
      <c r="L3" s="2"/>
      <c r="M3" s="2"/>
      <c r="N3" s="2"/>
      <c r="O3" s="2"/>
    </row>
    <row r="4" spans="1:15" x14ac:dyDescent="0.25">
      <c r="A4" s="159" t="s">
        <v>1</v>
      </c>
      <c r="B4" s="159" t="s">
        <v>2</v>
      </c>
      <c r="C4" s="162" t="s">
        <v>32</v>
      </c>
      <c r="D4" s="163"/>
      <c r="E4" s="164"/>
      <c r="F4" s="153" t="s">
        <v>50</v>
      </c>
      <c r="G4" s="154"/>
      <c r="H4" s="154"/>
      <c r="I4" s="154"/>
      <c r="J4" s="154"/>
      <c r="K4" s="154"/>
      <c r="L4" s="162" t="s">
        <v>51</v>
      </c>
      <c r="M4" s="163"/>
      <c r="N4" s="164"/>
      <c r="O4" s="159" t="s">
        <v>4</v>
      </c>
    </row>
    <row r="5" spans="1:15" x14ac:dyDescent="0.25">
      <c r="A5" s="160"/>
      <c r="B5" s="160"/>
      <c r="C5" s="159" t="s">
        <v>3</v>
      </c>
      <c r="D5" s="153" t="s">
        <v>33</v>
      </c>
      <c r="E5" s="155"/>
      <c r="F5" s="153" t="s">
        <v>5</v>
      </c>
      <c r="G5" s="154"/>
      <c r="H5" s="155"/>
      <c r="I5" s="156" t="s">
        <v>34</v>
      </c>
      <c r="J5" s="156"/>
      <c r="K5" s="156"/>
      <c r="L5" s="165"/>
      <c r="M5" s="166"/>
      <c r="N5" s="167"/>
      <c r="O5" s="160"/>
    </row>
    <row r="6" spans="1:15" ht="47.25" x14ac:dyDescent="0.25">
      <c r="A6" s="161"/>
      <c r="B6" s="161"/>
      <c r="C6" s="161"/>
      <c r="D6" s="15" t="s">
        <v>35</v>
      </c>
      <c r="E6" s="15" t="s">
        <v>36</v>
      </c>
      <c r="F6" s="16" t="s">
        <v>11</v>
      </c>
      <c r="G6" s="16" t="s">
        <v>12</v>
      </c>
      <c r="H6" s="16" t="s">
        <v>13</v>
      </c>
      <c r="I6" s="16" t="s">
        <v>11</v>
      </c>
      <c r="J6" s="16" t="s">
        <v>12</v>
      </c>
      <c r="K6" s="16" t="s">
        <v>13</v>
      </c>
      <c r="L6" s="16" t="s">
        <v>7</v>
      </c>
      <c r="M6" s="16" t="s">
        <v>8</v>
      </c>
      <c r="N6" s="16" t="s">
        <v>13</v>
      </c>
      <c r="O6" s="161"/>
    </row>
    <row r="7" spans="1:15" x14ac:dyDescent="0.25">
      <c r="A7" s="17">
        <v>1</v>
      </c>
      <c r="B7" s="17">
        <v>2</v>
      </c>
      <c r="C7" s="17">
        <v>3</v>
      </c>
      <c r="D7" s="17">
        <v>4</v>
      </c>
      <c r="E7" s="17">
        <v>5</v>
      </c>
      <c r="F7" s="17">
        <v>6</v>
      </c>
      <c r="G7" s="17">
        <v>7</v>
      </c>
      <c r="H7" s="17">
        <v>8</v>
      </c>
      <c r="I7" s="17">
        <v>9</v>
      </c>
      <c r="J7" s="17">
        <v>10</v>
      </c>
      <c r="K7" s="17">
        <v>11</v>
      </c>
      <c r="L7" s="17">
        <v>12</v>
      </c>
      <c r="M7" s="17">
        <v>13</v>
      </c>
      <c r="N7" s="17">
        <v>14</v>
      </c>
      <c r="O7" s="17">
        <v>15</v>
      </c>
    </row>
    <row r="8" spans="1:15" s="11" customFormat="1" x14ac:dyDescent="0.25">
      <c r="A8" s="18">
        <v>1</v>
      </c>
      <c r="B8" s="19" t="s">
        <v>21</v>
      </c>
      <c r="C8" s="20">
        <f>D8+E8</f>
        <v>293.50635</v>
      </c>
      <c r="D8" s="20">
        <f>H8+K8+N8</f>
        <v>274.30500000000001</v>
      </c>
      <c r="E8" s="21">
        <f>(H8+K8+N8)*7%</f>
        <v>19.201350000000001</v>
      </c>
      <c r="F8" s="22">
        <v>0.3</v>
      </c>
      <c r="G8" s="23">
        <v>175.64000000000001</v>
      </c>
      <c r="H8" s="21">
        <f>F8*G8</f>
        <v>52.692</v>
      </c>
      <c r="I8" s="22">
        <v>0.3</v>
      </c>
      <c r="J8" s="24">
        <v>0</v>
      </c>
      <c r="K8" s="21">
        <f>I8*J8</f>
        <v>0</v>
      </c>
      <c r="L8" s="22">
        <v>0.3</v>
      </c>
      <c r="M8" s="25">
        <v>738.71</v>
      </c>
      <c r="N8" s="20">
        <f>L8*M8</f>
        <v>221.613</v>
      </c>
      <c r="O8" s="26"/>
    </row>
    <row r="9" spans="1:15" s="11" customFormat="1" x14ac:dyDescent="0.25">
      <c r="A9" s="18">
        <v>2</v>
      </c>
      <c r="B9" s="19" t="s">
        <v>23</v>
      </c>
      <c r="C9" s="20">
        <f t="shared" ref="C9:C15" si="0">D9+E9</f>
        <v>3079.3465800000004</v>
      </c>
      <c r="D9" s="20">
        <f t="shared" ref="D9:D15" si="1">H9+K9+N9</f>
        <v>2877.8940000000002</v>
      </c>
      <c r="E9" s="21">
        <f t="shared" ref="E9:E14" si="2">(H9+K9+N9)*7%</f>
        <v>201.45258000000004</v>
      </c>
      <c r="F9" s="22">
        <v>0.3</v>
      </c>
      <c r="G9" s="20">
        <v>3979.8799999999997</v>
      </c>
      <c r="H9" s="20">
        <f t="shared" ref="H9:H14" si="3">F9*G9</f>
        <v>1193.9639999999999</v>
      </c>
      <c r="I9" s="20">
        <v>0.3</v>
      </c>
      <c r="J9" s="20">
        <v>3055.1800000000007</v>
      </c>
      <c r="K9" s="20">
        <f t="shared" ref="K9:K14" si="4">I9*J9</f>
        <v>916.5540000000002</v>
      </c>
      <c r="L9" s="27">
        <v>0.3</v>
      </c>
      <c r="M9" s="24">
        <v>2557.92</v>
      </c>
      <c r="N9" s="20">
        <f t="shared" ref="N9:N15" si="5">L9*M9</f>
        <v>767.37599999999998</v>
      </c>
      <c r="O9" s="28" t="s">
        <v>28</v>
      </c>
    </row>
    <row r="10" spans="1:15" s="11" customFormat="1" x14ac:dyDescent="0.25">
      <c r="A10" s="18">
        <v>3</v>
      </c>
      <c r="B10" s="19" t="s">
        <v>24</v>
      </c>
      <c r="C10" s="20">
        <f t="shared" si="0"/>
        <v>1361.9195400000001</v>
      </c>
      <c r="D10" s="20">
        <f t="shared" si="1"/>
        <v>1272.8220000000001</v>
      </c>
      <c r="E10" s="21">
        <f t="shared" si="2"/>
        <v>89.097540000000023</v>
      </c>
      <c r="F10" s="22">
        <v>0.3</v>
      </c>
      <c r="G10" s="20">
        <v>1388.2199999999998</v>
      </c>
      <c r="H10" s="21">
        <f t="shared" si="3"/>
        <v>416.46599999999995</v>
      </c>
      <c r="I10" s="22">
        <v>0.3</v>
      </c>
      <c r="J10" s="20">
        <v>1438.3700000000001</v>
      </c>
      <c r="K10" s="21">
        <f t="shared" si="4"/>
        <v>431.51100000000002</v>
      </c>
      <c r="L10" s="22">
        <v>0.3</v>
      </c>
      <c r="M10" s="24">
        <v>1416.15</v>
      </c>
      <c r="N10" s="20">
        <f t="shared" si="5"/>
        <v>424.84500000000003</v>
      </c>
      <c r="O10" s="28"/>
    </row>
    <row r="11" spans="1:15" s="11" customFormat="1" x14ac:dyDescent="0.25">
      <c r="A11" s="18">
        <v>4</v>
      </c>
      <c r="B11" s="19" t="s">
        <v>26</v>
      </c>
      <c r="C11" s="20">
        <f t="shared" si="0"/>
        <v>617.22522000000004</v>
      </c>
      <c r="D11" s="20">
        <f t="shared" si="1"/>
        <v>576.846</v>
      </c>
      <c r="E11" s="21">
        <f t="shared" si="2"/>
        <v>40.379220000000004</v>
      </c>
      <c r="F11" s="22">
        <v>0.3</v>
      </c>
      <c r="G11" s="20">
        <v>952.81999999999994</v>
      </c>
      <c r="H11" s="21">
        <f t="shared" si="3"/>
        <v>285.84599999999995</v>
      </c>
      <c r="I11" s="22">
        <v>0.3</v>
      </c>
      <c r="J11" s="20">
        <v>970</v>
      </c>
      <c r="K11" s="21">
        <f t="shared" si="4"/>
        <v>291</v>
      </c>
      <c r="L11" s="22">
        <v>0.3</v>
      </c>
      <c r="M11" s="24">
        <v>0</v>
      </c>
      <c r="N11" s="20">
        <f t="shared" si="5"/>
        <v>0</v>
      </c>
      <c r="O11" s="28"/>
    </row>
    <row r="12" spans="1:15" s="11" customFormat="1" x14ac:dyDescent="0.25">
      <c r="A12" s="18">
        <v>5</v>
      </c>
      <c r="B12" s="19" t="s">
        <v>37</v>
      </c>
      <c r="C12" s="20">
        <f t="shared" si="0"/>
        <v>159.30587999999997</v>
      </c>
      <c r="D12" s="20">
        <v>148.88399999999999</v>
      </c>
      <c r="E12" s="21">
        <f t="shared" si="2"/>
        <v>10.42188</v>
      </c>
      <c r="F12" s="22">
        <v>0.3</v>
      </c>
      <c r="G12" s="29">
        <v>334.51</v>
      </c>
      <c r="H12" s="21">
        <f t="shared" si="3"/>
        <v>100.35299999999999</v>
      </c>
      <c r="I12" s="22">
        <v>0.3</v>
      </c>
      <c r="J12" s="29">
        <v>147.78</v>
      </c>
      <c r="K12" s="21">
        <v>44.333999999999996</v>
      </c>
      <c r="L12" s="22">
        <v>0.3</v>
      </c>
      <c r="M12" s="30">
        <v>13.99</v>
      </c>
      <c r="N12" s="20">
        <f t="shared" si="5"/>
        <v>4.1970000000000001</v>
      </c>
      <c r="O12" s="31"/>
    </row>
    <row r="13" spans="1:15" s="11" customFormat="1" x14ac:dyDescent="0.25">
      <c r="A13" s="18">
        <v>6</v>
      </c>
      <c r="B13" s="19" t="s">
        <v>38</v>
      </c>
      <c r="C13" s="20">
        <f t="shared" si="0"/>
        <v>572.02521000000002</v>
      </c>
      <c r="D13" s="20">
        <v>534.60300000000007</v>
      </c>
      <c r="E13" s="21">
        <f t="shared" si="2"/>
        <v>37.42221</v>
      </c>
      <c r="F13" s="22">
        <v>0.3</v>
      </c>
      <c r="G13" s="29">
        <v>876.43000000000006</v>
      </c>
      <c r="H13" s="21">
        <f t="shared" si="3"/>
        <v>262.92900000000003</v>
      </c>
      <c r="I13" s="22">
        <v>0.3</v>
      </c>
      <c r="J13" s="29">
        <v>220.83</v>
      </c>
      <c r="K13" s="21">
        <v>66.248999999999995</v>
      </c>
      <c r="L13" s="22">
        <v>0.3</v>
      </c>
      <c r="M13" s="30">
        <v>684.75</v>
      </c>
      <c r="N13" s="20">
        <f t="shared" si="5"/>
        <v>205.42499999999998</v>
      </c>
      <c r="O13" s="31" t="s">
        <v>28</v>
      </c>
    </row>
    <row r="14" spans="1:15" s="11" customFormat="1" x14ac:dyDescent="0.25">
      <c r="A14" s="18">
        <v>7</v>
      </c>
      <c r="B14" s="19" t="s">
        <v>27</v>
      </c>
      <c r="C14" s="20">
        <f t="shared" si="0"/>
        <v>528.40452000000005</v>
      </c>
      <c r="D14" s="20">
        <f t="shared" si="1"/>
        <v>493.83600000000001</v>
      </c>
      <c r="E14" s="21">
        <f t="shared" si="2"/>
        <v>34.568520000000007</v>
      </c>
      <c r="F14" s="22">
        <v>0.3</v>
      </c>
      <c r="G14" s="29">
        <v>1040.4000000000001</v>
      </c>
      <c r="H14" s="21">
        <f t="shared" si="3"/>
        <v>312.12</v>
      </c>
      <c r="I14" s="22">
        <v>0.3</v>
      </c>
      <c r="J14" s="29">
        <v>299.79000000000002</v>
      </c>
      <c r="K14" s="21">
        <f t="shared" si="4"/>
        <v>89.936999999999998</v>
      </c>
      <c r="L14" s="22">
        <v>0.3</v>
      </c>
      <c r="M14" s="30">
        <v>305.93</v>
      </c>
      <c r="N14" s="20">
        <f t="shared" si="5"/>
        <v>91.778999999999996</v>
      </c>
      <c r="O14" s="31" t="s">
        <v>28</v>
      </c>
    </row>
    <row r="15" spans="1:15" s="11" customFormat="1" ht="31.5" x14ac:dyDescent="0.25">
      <c r="A15" s="18">
        <v>8</v>
      </c>
      <c r="B15" s="19" t="s">
        <v>39</v>
      </c>
      <c r="C15" s="20">
        <f t="shared" si="0"/>
        <v>1269.492</v>
      </c>
      <c r="D15" s="20">
        <f t="shared" si="1"/>
        <v>1269.492</v>
      </c>
      <c r="E15" s="20">
        <v>0</v>
      </c>
      <c r="F15" s="20">
        <v>0</v>
      </c>
      <c r="G15" s="20">
        <v>0</v>
      </c>
      <c r="H15" s="20">
        <v>0</v>
      </c>
      <c r="I15" s="20">
        <v>0</v>
      </c>
      <c r="J15" s="20">
        <v>0</v>
      </c>
      <c r="K15" s="20">
        <v>0</v>
      </c>
      <c r="L15" s="22">
        <v>0.3</v>
      </c>
      <c r="M15" s="20">
        <v>4231.6400000000003</v>
      </c>
      <c r="N15" s="20">
        <f t="shared" si="5"/>
        <v>1269.492</v>
      </c>
      <c r="O15" s="32" t="s">
        <v>28</v>
      </c>
    </row>
    <row r="16" spans="1:15" s="11" customFormat="1" x14ac:dyDescent="0.25">
      <c r="A16" s="156" t="s">
        <v>29</v>
      </c>
      <c r="B16" s="156"/>
      <c r="C16" s="33">
        <f>SUM(C8:C15)</f>
        <v>7881.225300000001</v>
      </c>
      <c r="D16" s="33">
        <f t="shared" ref="D16:N16" si="6">SUM(D8:D15)</f>
        <v>7448.6820000000007</v>
      </c>
      <c r="E16" s="33">
        <f t="shared" si="6"/>
        <v>432.54330000000004</v>
      </c>
      <c r="F16" s="33"/>
      <c r="G16" s="33">
        <f t="shared" si="6"/>
        <v>8747.9</v>
      </c>
      <c r="H16" s="33">
        <f t="shared" si="6"/>
        <v>2624.37</v>
      </c>
      <c r="I16" s="33"/>
      <c r="J16" s="33">
        <f t="shared" si="6"/>
        <v>6131.9500000000007</v>
      </c>
      <c r="K16" s="33">
        <f t="shared" si="6"/>
        <v>1839.5850000000003</v>
      </c>
      <c r="L16" s="33"/>
      <c r="M16" s="33">
        <f t="shared" si="6"/>
        <v>9949.09</v>
      </c>
      <c r="N16" s="33">
        <f t="shared" si="6"/>
        <v>2984.7269999999999</v>
      </c>
      <c r="O16" s="33"/>
    </row>
    <row r="18" spans="2:14" x14ac:dyDescent="0.25">
      <c r="B18" s="34"/>
      <c r="C18" s="34"/>
      <c r="D18" s="34"/>
      <c r="E18" s="34"/>
      <c r="F18" s="34"/>
      <c r="G18" s="34"/>
      <c r="H18" s="34"/>
      <c r="I18" s="34"/>
      <c r="J18" s="34"/>
      <c r="K18" s="34"/>
      <c r="M18" s="35"/>
      <c r="N18" s="34"/>
    </row>
  </sheetData>
  <mergeCells count="13">
    <mergeCell ref="F5:H5"/>
    <mergeCell ref="I5:K5"/>
    <mergeCell ref="A16:B16"/>
    <mergeCell ref="A1:O1"/>
    <mergeCell ref="A2:O2"/>
    <mergeCell ref="A4:A6"/>
    <mergeCell ref="B4:B6"/>
    <mergeCell ref="C4:E4"/>
    <mergeCell ref="F4:K4"/>
    <mergeCell ref="L4:N5"/>
    <mergeCell ref="O4:O6"/>
    <mergeCell ref="C5:C6"/>
    <mergeCell ref="D5:E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F12"/>
  <sheetViews>
    <sheetView workbookViewId="0">
      <selection activeCell="D4" sqref="D4"/>
    </sheetView>
  </sheetViews>
  <sheetFormatPr defaultRowHeight="15" x14ac:dyDescent="0.25"/>
  <cols>
    <col min="1" max="1" width="7" style="3" customWidth="1"/>
    <col min="2" max="2" width="42" style="3" customWidth="1"/>
    <col min="3" max="5" width="19.375" style="3" customWidth="1"/>
    <col min="6" max="6" width="17.625" style="3" customWidth="1"/>
    <col min="7" max="16384" width="9" style="3"/>
  </cols>
  <sheetData>
    <row r="1" spans="1:6" ht="15.75" x14ac:dyDescent="0.25">
      <c r="A1" s="169" t="s">
        <v>40</v>
      </c>
      <c r="B1" s="169"/>
      <c r="C1" s="169"/>
      <c r="D1" s="169"/>
      <c r="E1" s="169"/>
      <c r="F1" s="169"/>
    </row>
    <row r="2" spans="1:6" ht="15.75" x14ac:dyDescent="0.25">
      <c r="A2" s="158" t="s">
        <v>31</v>
      </c>
      <c r="B2" s="158"/>
      <c r="C2" s="158"/>
      <c r="D2" s="158"/>
      <c r="E2" s="158"/>
      <c r="F2" s="158"/>
    </row>
    <row r="3" spans="1:6" x14ac:dyDescent="0.25">
      <c r="A3" s="170" t="s">
        <v>1</v>
      </c>
      <c r="B3" s="170" t="s">
        <v>2</v>
      </c>
      <c r="C3" s="172" t="s">
        <v>41</v>
      </c>
      <c r="D3" s="172"/>
      <c r="E3" s="172"/>
      <c r="F3" s="170" t="s">
        <v>4</v>
      </c>
    </row>
    <row r="4" spans="1:6" ht="24" x14ac:dyDescent="0.25">
      <c r="A4" s="171"/>
      <c r="B4" s="171"/>
      <c r="C4" s="4" t="s">
        <v>42</v>
      </c>
      <c r="D4" s="4" t="s">
        <v>43</v>
      </c>
      <c r="E4" s="4" t="s">
        <v>13</v>
      </c>
      <c r="F4" s="171"/>
    </row>
    <row r="5" spans="1:6" x14ac:dyDescent="0.25">
      <c r="A5" s="5">
        <v>1</v>
      </c>
      <c r="B5" s="5">
        <v>2</v>
      </c>
      <c r="C5" s="6">
        <v>3</v>
      </c>
      <c r="D5" s="5">
        <v>4</v>
      </c>
      <c r="E5" s="5">
        <v>5</v>
      </c>
      <c r="F5" s="5">
        <v>6</v>
      </c>
    </row>
    <row r="6" spans="1:6" s="1" customFormat="1" x14ac:dyDescent="0.25">
      <c r="A6" s="7">
        <v>1</v>
      </c>
      <c r="B6" s="8" t="s">
        <v>24</v>
      </c>
      <c r="C6" s="9">
        <v>5</v>
      </c>
      <c r="D6" s="9">
        <v>7.3</v>
      </c>
      <c r="E6" s="10">
        <f>C6*D6</f>
        <v>36.5</v>
      </c>
      <c r="F6" s="36"/>
    </row>
    <row r="7" spans="1:6" s="1" customFormat="1" x14ac:dyDescent="0.25">
      <c r="A7" s="7">
        <v>2</v>
      </c>
      <c r="B7" s="8" t="s">
        <v>26</v>
      </c>
      <c r="C7" s="9">
        <v>5</v>
      </c>
      <c r="D7" s="10">
        <v>100</v>
      </c>
      <c r="E7" s="10">
        <f t="shared" ref="E7:E9" si="0">C7*D7</f>
        <v>500</v>
      </c>
      <c r="F7" s="36"/>
    </row>
    <row r="8" spans="1:6" s="1" customFormat="1" x14ac:dyDescent="0.25">
      <c r="A8" s="7">
        <v>3</v>
      </c>
      <c r="B8" s="8" t="s">
        <v>38</v>
      </c>
      <c r="C8" s="9">
        <v>5</v>
      </c>
      <c r="D8" s="10">
        <v>35</v>
      </c>
      <c r="E8" s="10">
        <f t="shared" si="0"/>
        <v>175</v>
      </c>
      <c r="F8" s="36"/>
    </row>
    <row r="9" spans="1:6" s="1" customFormat="1" x14ac:dyDescent="0.25">
      <c r="A9" s="7">
        <v>4</v>
      </c>
      <c r="B9" s="8" t="s">
        <v>44</v>
      </c>
      <c r="C9" s="9">
        <v>5</v>
      </c>
      <c r="D9" s="10">
        <v>26</v>
      </c>
      <c r="E9" s="10">
        <f t="shared" si="0"/>
        <v>130</v>
      </c>
      <c r="F9" s="36"/>
    </row>
    <row r="10" spans="1:6" s="12" customFormat="1" ht="14.25" x14ac:dyDescent="0.2">
      <c r="A10" s="168" t="s">
        <v>29</v>
      </c>
      <c r="B10" s="168"/>
      <c r="C10" s="37"/>
      <c r="D10" s="37">
        <f t="shared" ref="D10:F10" si="1">SUM(D6:D9)</f>
        <v>168.3</v>
      </c>
      <c r="E10" s="37">
        <f t="shared" si="1"/>
        <v>841.5</v>
      </c>
      <c r="F10" s="38">
        <f t="shared" si="1"/>
        <v>0</v>
      </c>
    </row>
    <row r="12" spans="1:6" x14ac:dyDescent="0.25">
      <c r="B12" s="13"/>
      <c r="D12" s="39"/>
      <c r="E12" s="39"/>
    </row>
  </sheetData>
  <mergeCells count="7">
    <mergeCell ref="A10:B10"/>
    <mergeCell ref="A1:F1"/>
    <mergeCell ref="A2:F2"/>
    <mergeCell ref="A3:A4"/>
    <mergeCell ref="B3:B4"/>
    <mergeCell ref="C3:E3"/>
    <mergeCell ref="F3:F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8040F126D0B4B4DB83E10593CC9657E" ma:contentTypeVersion="2" ma:contentTypeDescription="Create a new document." ma:contentTypeScope="" ma:versionID="bc865b4f45415bd6d9edb59b6d820544">
  <xsd:schema xmlns:xsd="http://www.w3.org/2001/XMLSchema" xmlns:xs="http://www.w3.org/2001/XMLSchema" xmlns:p="http://schemas.microsoft.com/office/2006/metadata/properties" xmlns:ns2="24e12227-0b0d-4b23-9586-977e009500b0" xmlns:ns3="ae4e42cd-c673-4541-a17d-d353a4125f5e" targetNamespace="http://schemas.microsoft.com/office/2006/metadata/properties" ma:root="true" ma:fieldsID="0acf8286736a2877a680aa0849ebe948" ns2:_="" ns3:_="">
    <xsd:import namespace="24e12227-0b0d-4b23-9586-977e009500b0"/>
    <xsd:import namespace="ae4e42cd-c673-4541-a17d-d353a4125f5e"/>
    <xsd:element name="properties">
      <xsd:complexType>
        <xsd:sequence>
          <xsd:element name="documentManagement">
            <xsd:complexType>
              <xsd:all>
                <xsd:element ref="ns2:MaTinBai" minOccurs="0"/>
                <xsd:element ref="ns2:KieuTepTi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12227-0b0d-4b23-9586-977e009500b0" elementFormDefault="qualified">
    <xsd:import namespace="http://schemas.microsoft.com/office/2006/documentManagement/types"/>
    <xsd:import namespace="http://schemas.microsoft.com/office/infopath/2007/PartnerControls"/>
    <xsd:element name="MaTinBai" ma:index="8" nillable="true" ma:displayName="MaTinBai" ma:internalName="MaTinBai">
      <xsd:simpleType>
        <xsd:restriction base="dms:Text">
          <xsd:maxLength value="255"/>
        </xsd:restriction>
      </xsd:simpleType>
    </xsd:element>
    <xsd:element name="KieuTepTin" ma:index="9" nillable="true" ma:displayName="KieuTepTin" ma:default="Tài liệu đính kèm" ma:format="Dropdown" ma:internalName="KieuTepTin">
      <xsd:simpleType>
        <xsd:restriction base="dms:Choice">
          <xsd:enumeration value="Tài liệu đính kèm"/>
          <xsd:enumeration value="Tài liệu"/>
          <xsd:enumeration value="Khác"/>
        </xsd:restriction>
      </xsd:simpleType>
    </xsd:element>
  </xsd:schema>
  <xsd:schema xmlns:xsd="http://www.w3.org/2001/XMLSchema" xmlns:xs="http://www.w3.org/2001/XMLSchema" xmlns:dms="http://schemas.microsoft.com/office/2006/documentManagement/types" xmlns:pc="http://schemas.microsoft.com/office/infopath/2007/PartnerControls" targetNamespace="ae4e42cd-c673-4541-a17d-d353a4125f5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ieuTepTin xmlns="24e12227-0b0d-4b23-9586-977e009500b0">Tài liệu đính kèm</KieuTepTin>
    <MaTinBai xmlns="24e12227-0b0d-4b23-9586-977e009500b0">49cf939c33962b5e</MaTinBai>
    <_dlc_DocId xmlns="ae4e42cd-c673-4541-a17d-d353a4125f5e">DDYPFUVZ5X6F-6-6409</_dlc_DocId>
    <_dlc_DocIdUrl xmlns="ae4e42cd-c673-4541-a17d-d353a4125f5e">
      <Url>https://dbdc.backan.gov.vn/_layouts/15/DocIdRedir.aspx?ID=DDYPFUVZ5X6F-6-6409</Url>
      <Description>DDYPFUVZ5X6F-6-6409</Description>
    </_dlc_DocIdUrl>
  </documentManagement>
</p:properties>
</file>

<file path=customXml/itemProps1.xml><?xml version="1.0" encoding="utf-8"?>
<ds:datastoreItem xmlns:ds="http://schemas.openxmlformats.org/officeDocument/2006/customXml" ds:itemID="{1E86862F-2871-4FE0-B862-8414FF1DAA88}"/>
</file>

<file path=customXml/itemProps2.xml><?xml version="1.0" encoding="utf-8"?>
<ds:datastoreItem xmlns:ds="http://schemas.openxmlformats.org/officeDocument/2006/customXml" ds:itemID="{E77C0D02-C90B-4E2A-AF75-24A9CA769A84}"/>
</file>

<file path=customXml/itemProps3.xml><?xml version="1.0" encoding="utf-8"?>
<ds:datastoreItem xmlns:ds="http://schemas.openxmlformats.org/officeDocument/2006/customXml" ds:itemID="{2E1CBBBF-9D0B-436C-8C50-73B3C18F8A6D}"/>
</file>

<file path=customXml/itemProps4.xml><?xml version="1.0" encoding="utf-8"?>
<ds:datastoreItem xmlns:ds="http://schemas.openxmlformats.org/officeDocument/2006/customXml" ds:itemID="{82BBA73C-28DA-47D7-A139-06AE102329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SGV</vt:lpstr>
      <vt:lpstr>2024</vt:lpstr>
      <vt:lpstr>Chuyển tiếp</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hongngoc_pc</dc:creator>
  <cp:lastModifiedBy>LANHM</cp:lastModifiedBy>
  <cp:lastPrinted>2023-12-05T11:50:08Z</cp:lastPrinted>
  <dcterms:created xsi:type="dcterms:W3CDTF">2023-11-06T09:21:19Z</dcterms:created>
  <dcterms:modified xsi:type="dcterms:W3CDTF">2023-12-05T11:51:15Z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0x010100A8040F126D0B4B4DB83E10593CC9657E</vt:lpwstr>
  </property>
  <property fmtid="{D5CDD505-2E9C-101B-9397-08002B2CF9AE}" pid="3" name="_dlc_DocIdItemGuid">
    <vt:lpwstr>29183c45-97e0-4489-8eb1-f0f74f5f66d2</vt:lpwstr>
  </property>
</Properties>
</file>