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70" firstSheet="1" activeTab="14"/>
  </bookViews>
  <sheets>
    <sheet name="Thuyết minh chi tiết" sheetId="1" state="hidden" r:id="rId1"/>
    <sheet name="0 1" sheetId="2" r:id="rId2"/>
    <sheet name="01" sheetId="3" state="hidden" r:id="rId3"/>
    <sheet name="02" sheetId="4" r:id="rId4"/>
    <sheet name="Mục 1" sheetId="5" state="hidden" r:id="rId5"/>
    <sheet name="PA Chi tiết" sheetId="6" r:id="rId6"/>
    <sheet name="Mục 2" sheetId="7" r:id="rId7"/>
    <sheet name="Mục 3" sheetId="8" r:id="rId8"/>
    <sheet name="Mục 4" sheetId="9" r:id="rId9"/>
    <sheet name="Mục 5" sheetId="10" r:id="rId10"/>
    <sheet name="Mục 6" sheetId="11" r:id="rId11"/>
    <sheet name="Mục 7" sheetId="12" r:id="rId12"/>
    <sheet name="Mục 8" sheetId="13" r:id="rId13"/>
    <sheet name="Mục 9" sheetId="14" r:id="rId14"/>
    <sheet name="Mục 10" sheetId="15" r:id="rId15"/>
    <sheet name="Mục 11" sheetId="16" state="hidden" r:id="rId16"/>
  </sheets>
  <definedNames>
    <definedName name="_xlfn.SINGLE" hidden="1">#NAME?</definedName>
    <definedName name="_xlnm.Print_Titles" localSheetId="1">'0 1'!$5:$6</definedName>
    <definedName name="_xlnm.Print_Titles" localSheetId="3">'02'!$5:$7</definedName>
    <definedName name="_xlnm.Print_Titles" localSheetId="14">'Mục 10'!$4:$8</definedName>
    <definedName name="_xlnm.Print_Titles" localSheetId="5">'PA Chi tiết'!$4:$7</definedName>
    <definedName name="_xlnm.Print_Titles" localSheetId="0">'Thuyết minh chi tiết'!$5:$8</definedName>
    <definedName name="_xlnm.Print_Area" localSheetId="14">'Mục 10'!$A$1:$N$42</definedName>
    <definedName name="_xlnm.Print_Area" localSheetId="7">'Mục 3'!$A$1:$Z$26</definedName>
    <definedName name="_xlnm.Print_Area" localSheetId="10">'Mục 6'!$A$1:$Q$21</definedName>
    <definedName name="_xlnm.Print_Area" localSheetId="12">'Mục 8'!$A$1:$T$24</definedName>
  </definedNames>
  <calcPr fullCalcOnLoad="1"/>
</workbook>
</file>

<file path=xl/sharedStrings.xml><?xml version="1.0" encoding="utf-8"?>
<sst xmlns="http://schemas.openxmlformats.org/spreadsheetml/2006/main" count="1038" uniqueCount="319">
  <si>
    <t>TỔNG CỘNG</t>
  </si>
  <si>
    <t>Hội Nông dân tỉnh</t>
  </si>
  <si>
    <t>Huyện Bạch Thông</t>
  </si>
  <si>
    <t>Huyện Na Rì</t>
  </si>
  <si>
    <t>Huyện Ba Bể</t>
  </si>
  <si>
    <t>Huyện Chợ Mới</t>
  </si>
  <si>
    <t>I</t>
  </si>
  <si>
    <t>II</t>
  </si>
  <si>
    <t>Đơn vị thực hiện</t>
  </si>
  <si>
    <t>Huyện Chợ Đồn</t>
  </si>
  <si>
    <t>Huyện Ngân Sơn</t>
  </si>
  <si>
    <t>Thành phố Bắc Kạn</t>
  </si>
  <si>
    <t>Sở Giáo dục và Đào tạo</t>
  </si>
  <si>
    <t>Triển khai Chương trình OCOP</t>
  </si>
  <si>
    <t>Tiếp tục tổ chức triển khai Cuộc vận động “Toàn dân đoàn kết xây dựng NTM, đô thị văn minh”; nâng cao hiệu quả thực hiện công tác giám sát và phản hiện xã hội; tăng cường vận động, phát huy vai trò làm chủ của người dân; nâng cao hiệu quả việc lấy ý kiến sự hài lòng của người dân về kết quả xây dựng NTM.</t>
  </si>
  <si>
    <t>Triển khai hiệu quả Phong trào “Nông dân thi đua sản xuất kinh doanh giỏi, đoàn kết giúp nhau làm giàu và giảm nghèo bền vững”; xây dựng các Chi hội nông dân nghề nghiệp, Tổ hội nông dân nghề nghiệp theo nguyên tắc “5 tự” và “5 cùng”.</t>
  </si>
  <si>
    <t>Triển khai hiệu quả Đề án “Hỗ trợ phụ nữ khởi nghiệp giai đoạn 2017-2025”.</t>
  </si>
  <si>
    <t>Thúc đẩy chương trình khởi nghiệp, thanh niên làm kinh tế; triển khai hiệu quả Chương trình Trí thức trẻ tình nguyện tham gia xây dựng NTM</t>
  </si>
  <si>
    <t>Vun đắp, gìn giữ giá trị tốt đẹp và phát triển hệ giá trị gia đình Việt Nam; thực hiện Cuộc vận động “Xây dựng gia đình 5 không, 3 sạch”.</t>
  </si>
  <si>
    <t>Tăng cường đảm bảo an ninh và trật tự xã hội nông thôn</t>
  </si>
  <si>
    <t>-</t>
  </si>
  <si>
    <t>Sở Công thương</t>
  </si>
  <si>
    <t>Sở Nội vụ</t>
  </si>
  <si>
    <t>Hỗ trợ các dự án liên kết, kế hoạch liên kết chuỗi giá trị sản phẩm nông nghiệp</t>
  </si>
  <si>
    <t>Nâng cao chất lượng, phát triển giáo dục ở nông thôn</t>
  </si>
  <si>
    <t>Đào tạo nâng cao năng lực đội ngũ cán bộ làm công tác xây dựng nông thôn mới các cấp, nâng cao nhận thức và chuyển đổi tư duy của người dân và cộng đồng</t>
  </si>
  <si>
    <t>Đẩy mạnh, đa dạng hình thức thông tin, truyền thông; triển khai phong trào “Cả nước thi đua xây dựng nông thôn mới”.</t>
  </si>
  <si>
    <t>Sở Tư pháp</t>
  </si>
  <si>
    <t>Hỗ trợ xây dựng và phát triển hiệu quả các vùng nguyên liệu tập trung, chuyển đổi cơ cấu sản xuất, góp phần thúc đẩy chuyển đổi số trong nông nghiệp</t>
  </si>
  <si>
    <t>Nâng cao hiệu quả hoạt động của các hình thức tổ chức sản xuất</t>
  </si>
  <si>
    <t>Thực hiện Chương trình Phát triển du lịch nông thôn trong xây dựng nông thôn mới gắn với bảo tồn và phát huy các giá trị văn hóa truyền thống theo hướng bền vững, bao trùm và đa giá trị.</t>
  </si>
  <si>
    <t>Giữ gìn và khôi phục cảnh quan truyền thống của nông thôn Việt Nam; phát triển các mô hình thôn, xóm sáng, xanh, sạch, đẹp, an toàn, khu dân cư kiểu mẫu</t>
  </si>
  <si>
    <t>Đơn vị: Triệu đồng</t>
  </si>
  <si>
    <t>STT</t>
  </si>
  <si>
    <t>Đơn vị</t>
  </si>
  <si>
    <t>Tổng vốn Chương trình</t>
  </si>
  <si>
    <t xml:space="preserve">Tổng </t>
  </si>
  <si>
    <t>NSTW</t>
  </si>
  <si>
    <t>NSĐP</t>
  </si>
  <si>
    <t>Tổng</t>
  </si>
  <si>
    <t>TỔNG</t>
  </si>
  <si>
    <t>Văn phòng điều phối nông thôn mới tỉnh Bắc Kạn</t>
  </si>
  <si>
    <t>I- NÂNG CAO HIỆU QUẢ QUẢN LÝ VÀ THỰC HIỆN XÂY DỰNG NÔNG THÔN MỚI THEO QUY HOẠCH</t>
  </si>
  <si>
    <t>XI - DUY TU, BẢO DƯỠNG, VẬN HÀNH CÁC CÔNG TRÌNH SAU ĐẦU TƯ TRÊN ĐỊA BÀN XÃ</t>
  </si>
  <si>
    <t>Tổng hợp thep đơn vị, địa phương và theo lĩnh vực</t>
  </si>
  <si>
    <t>Tên đơn vị, địa phương</t>
  </si>
  <si>
    <t>Ngân sách Trung ương</t>
  </si>
  <si>
    <t>Ngân sách địa phương đối ứng</t>
  </si>
  <si>
    <t>Tổng số</t>
  </si>
  <si>
    <t>Sự nghiệp giáo dục, đào tạo và dạy nghề</t>
  </si>
  <si>
    <t>Sự nghiệp kinh tế</t>
  </si>
  <si>
    <t>Cấp tỉnh</t>
  </si>
  <si>
    <t>Các huyện, thành phố</t>
  </si>
  <si>
    <t>Sự nghiệp môi trường</t>
  </si>
  <si>
    <t>Quản lý nhà nước, đảng, đoàn thể</t>
  </si>
  <si>
    <t>An ninh - quốc phòng</t>
  </si>
  <si>
    <t>Trong đó</t>
  </si>
  <si>
    <t>Ghi chú</t>
  </si>
  <si>
    <t xml:space="preserve">Ngân sách địa phương đối ứng </t>
  </si>
  <si>
    <t>A</t>
  </si>
  <si>
    <t>B</t>
  </si>
  <si>
    <t>1=2+3</t>
  </si>
  <si>
    <t>TỔNG SỐ</t>
  </si>
  <si>
    <t>Chi tiết tại Biểu 2.2</t>
  </si>
  <si>
    <t>Chi tiết tại Biểu 2.3</t>
  </si>
  <si>
    <t>Chi tiết tại Biểu 2.4</t>
  </si>
  <si>
    <t>Chi tiết tại Biểu 2.5</t>
  </si>
  <si>
    <t>Tổng hợp theo các nội dung đặc thù</t>
  </si>
  <si>
    <t>Nội dung đặc thù</t>
  </si>
  <si>
    <t>Mục 1: Nâng cao hiệu quả quản lý và thực hiện xây dựng nông thôn mới theo quy hoạch</t>
  </si>
  <si>
    <t>Huyện, thành phố</t>
  </si>
  <si>
    <t>Tổng kinh phí giao bổ sung năm 2022</t>
  </si>
  <si>
    <t>Chia theo lĩnh vực</t>
  </si>
  <si>
    <t>NSĐP đối ứng</t>
  </si>
  <si>
    <t>Chi công tác quy hoạch</t>
  </si>
  <si>
    <t>Tên đơn vị</t>
  </si>
  <si>
    <t>Hội nông dân</t>
  </si>
  <si>
    <t>Sở Văn hóa, thể thao và du lịch</t>
  </si>
  <si>
    <t>1</t>
  </si>
  <si>
    <t>Cấp huyện</t>
  </si>
  <si>
    <t>Sự nghiệp giáo dục và đào tạo</t>
  </si>
  <si>
    <t>Sự nghiệp văn hóa, thể thao</t>
  </si>
  <si>
    <t>MỤC 5: NÂNG CAO CHẤT LƯỢNG ĐỜI SỐNG VĂN HÓA NÔNG THÔN; BẢO TỒN VÀ PHÁT HUY CÁC GIÁ TRỊ VĂN HÓA TRUYỀN THỐNG GẮN VỚI PHÁT TRIỂN DU LỊCH NÔNG THÔN</t>
  </si>
  <si>
    <t>MỤC 1: NÂNG CAO HIỆU QUẢ QUẢN LÝ VÀ THỰC HIỆN XÂY DỰNG QUY HOẠCH NÔNG THÔN MỚI</t>
  </si>
  <si>
    <t>MỤC 3: TIẾP TỤC THỰC HIỆN CÓ HIỆU QUẢ CƠ CẤU LẠI NGÀNH NÔNG NGHIỆP, PHÁT TRIỂN KINH TẾ NÔNG THÔN</t>
  </si>
  <si>
    <t>CHI TIẾT THEO CÁC NỘI DUNG ĐẶC THÙ</t>
  </si>
  <si>
    <t>MỤC 8: NÂNG CAO CHẤT LƯỢNG, PHÁT HUY VAI TRÒ CỦA MẶT TRẬN TỔ QUỐC VIỆT NAM VÀ CÁC TỔ CHỨC CHÍNH TRỊ - XÃ HỘI TRONG XÂY DỰNG NÔNG THÔN MỚI</t>
  </si>
  <si>
    <t xml:space="preserve">MỤC 9: GIỮ VỮNG QUỐC PHÒNG, AN NINH VÀ TRẬT TỰ XÃ HỘI NÔNG THÔN </t>
  </si>
  <si>
    <t>Quốc phòng, an ninh</t>
  </si>
  <si>
    <t>Mục 10: TĂNG CƯỜNG CÔNG TÁC GIÁM SÁT, ĐÁNH GIÁ THỰC HIỆN CHƯƠNG TRÌNH; NÂNG CAO NĂNG LỰC, TRUYỀN THÔNG XÂY DỰNG NÔNG THÔN MỚI; THỰC HIỆN PHONG TRÀO THI ĐUA CẢ NƯỚC CHUNG SỨC XÂY DỰNG NÔNG THÔN MỚI</t>
  </si>
  <si>
    <t>MỤC 11: DUY TU, BẢO DƯỠNG, VẬN HÀNH CÁC CÔNG TRÌNH SAU ĐẦU TƯ TRÊN ĐỊA BÀN XÃ</t>
  </si>
  <si>
    <t>Duy tu bảo dưỡng, vận hành các công trình sau đầu tư trên địa bàn xã</t>
  </si>
  <si>
    <t>Mục 3. Tiếp tục thực hiện có hiệu quả cơ cấu lại ngành nông nghiệp, phát triển kinh tế nông thôn</t>
  </si>
  <si>
    <t>Mục 4: Nâng cao chất lượng giáo dục, y tế và chăm sóc sức khỏe của người dân nông thôn</t>
  </si>
  <si>
    <t>Mục 5: Nâng cao chất lượng đời sống văn hóa nông thôn; bảo tồn và phát huy các giá trị văn hóa truyền thống gắn với phát triển du lịch nông thôn</t>
  </si>
  <si>
    <t>Nâng cao hiệu quả hoạt động của hệ thống thiết chế văn hóa, thể thao cơ sở</t>
  </si>
  <si>
    <t>Mục 6. Nâng cao chất lượng môi trường; xây dựng cảnh quan nông thôn sáng - xanh - sạch - đẹp, an toàn; giữ gìn và khôi phục cảnh quan truyền thống nông thôn</t>
  </si>
  <si>
    <t>Mục 7: Nâng cao chất lượng dịch vụ hành chính công, hoạt động của chính quyền cơ sở; thúc đấy chuyển đổi số trong nông thôn mới, ứng dụng công nghệ thông tin, công nghệ số, tăng cường khả năng tiếp cận pháp luật cho người dân, bình đẳng giới và phòng chống bạo lực trên cơ sở giới</t>
  </si>
  <si>
    <t>Mục 8: Nâng cao chất lượng, phát huy vai trò của mặt trận tổ quốc Việt Nam và các tổ chức chính trị xã hội trong xây dựng nông thôn mới</t>
  </si>
  <si>
    <t>Mục 9: Giữ vững quốc phòng an ninh và trật tự xã hội nông thôn</t>
  </si>
  <si>
    <t>Chi tiết tại Biểu 2.6</t>
  </si>
  <si>
    <t>Chi tiết tại Biểu 2.7</t>
  </si>
  <si>
    <t>Chi tiết tại Biểu 2.8</t>
  </si>
  <si>
    <t>Mục 10: Tăng cường công tác giám sát, đánh giá thực hiện chương trình; Nâng cao năng lực, truyền thông xây dựng nông thôn mới; thực hiện phong trào thi đua cả nước chung sức xây dựng nông thôn mới</t>
  </si>
  <si>
    <t>Chi tiết tại Biểu 2.9</t>
  </si>
  <si>
    <t>Mục 11: Duy tu bảo dưỡng, vận hành các công trình sau đầu tư trên địa bàn xã</t>
  </si>
  <si>
    <t>STC thẩm định</t>
  </si>
  <si>
    <t>Phù hợp với các VB của địa phương, các VB khác</t>
  </si>
  <si>
    <t>Huyện Pác Nặm</t>
  </si>
  <si>
    <t>Tỉnh đoàn</t>
  </si>
  <si>
    <t>Chi nâng cao chất lượng và hiệu quả công tác kiểm tra, giám sát, đánh giá kết quả thực hiện Chương trình; xây dựng hệ thống giám sát, đánh giá; nhân rộng mô hình giám sát an ninh hiện đại và giám sát của cộng đồng</t>
  </si>
  <si>
    <t>Công an tỉnh</t>
  </si>
  <si>
    <t>Phù hợp với Quyết định 263/QĐ-TTg và Quyết định số 07/2022/QĐ-TTg</t>
  </si>
  <si>
    <t>x</t>
  </si>
  <si>
    <t xml:space="preserve"> - </t>
  </si>
  <si>
    <t>Cơ sở thẩm định</t>
  </si>
  <si>
    <t>Số không được thẩm định</t>
  </si>
  <si>
    <t>C</t>
  </si>
  <si>
    <t>7 = 1-6</t>
  </si>
  <si>
    <t>MỤC 4: NÂNG CAO CHẤT LƯỢNG GIÁO DỤC, Y TẾ VÀ CHĂM SÓC SỨC KHỎE CỦA 
NGƯỜI DÂN NÔNG THÔN</t>
  </si>
  <si>
    <t>Chi triển khai Phong trào “Nông dân thi đua sản xuất kinh doanh giỏi, đoàn kết giúp nhau làm giàu và giảm nghèo bền vững”; xây dựng các Chi hội nông dân nghề nghiệp, Tổ hội nông dân nghề nghiệp theo nguyên tắc “5 tự” và “5 cùng”.</t>
  </si>
  <si>
    <t>Chi hỗ trợ triển khai hiệu quả Đề án “Hỗ trợ phụ nữ khởi nghiệp giai đoạn 2017-2025”.</t>
  </si>
  <si>
    <t>Chi thúc đẩy chương trình khởi nghiệp, thanh niên làm kinh tế; triển khai hiệu quả Chương trình Trí thức trẻ tình nguyện tham gia xây dựng NTM</t>
  </si>
  <si>
    <t>Chi vun đắp, gìn giữ giá trị tốt đẹp và phát triển hệ giá trị gia đình Việt Nam; thực hiện Cuộc vận động “Xây dựng gia đình 5 không, 3 sạch”.</t>
  </si>
  <si>
    <t>Chi đào tạo nâng cao năng lực đội ngũ cán bộ làm công tác xây dựng nông thôn mới các cấp, nâng cao nhận thức và chuyển đổi tư duy của người dân và cộng đồng</t>
  </si>
  <si>
    <t>Chi phát triển tiểu thủ công nghiệp, ngành nghề và dịch vụ nông thôn, bảo tồn và phát huy các làng nghề truyền thống ở nông thôn</t>
  </si>
  <si>
    <t>Chi nâng cao hiệu quả hoạt động của các hình thức tổ chức sản xuất</t>
  </si>
  <si>
    <t>Chi thực hiện Chương trình Phát triển du lịch nông thôn trong xây dựng nông thôn mới</t>
  </si>
  <si>
    <t>Chi nâng cao chất lượng, phát triển giáo dục ở nông thôn</t>
  </si>
  <si>
    <t>Chi nâng cao hiệu quả hoạt động của hệ thống thiết chế văn hóa, thể thao cơ sở</t>
  </si>
  <si>
    <t xml:space="preserve">Hỗ trợ thực hiện Đề án/Kế hoạch tổ chức phân loại, thu gom, vận chuyển chất thải rắn trên địa bàn huyện; phát triển, nhân rộng mô hình phân loại chất thải tại nguồn phát sinh </t>
  </si>
  <si>
    <t>Chi giữ gìn và khôi phục cảnh quan truyền thống của nông thôn Việt Nam; phát triển các mô hình thôn, xóm sáng, xanh, sạch, đẹp, an toàn, khu dân cư kiểu mẫu</t>
  </si>
  <si>
    <t>Chi hỗ trợ thực hiện Chương trình Tăng cường bảo vệ môi trường, an toàn thực phẩm và cấp nước sạch nông thôn trong xây dựng nông thôn mới giai đoạn 2021-2025</t>
  </si>
  <si>
    <t>Chi tổ chức triển khai Cuộc vận động “Toàn dân đoàn kết xây dựng NTM, đô thị văn minh”; nâng cao hiệu quả thực hiện công tác giám sát và phản hiện xã hội; tăng cường vận động, phát huy vai trò làm chủ của người dân; nâng cao hiệu quả việc lấy ý kiến sự hài lòng của người dân về kết quả xây dựng NTM</t>
  </si>
  <si>
    <t>Chi triển khai Chương trình mỗi xã một sản phẩm OCOP</t>
  </si>
  <si>
    <t>Chi hỗ trợ các dự án liên kết, kế hoạch liên kết chuỗi giá trị sản phẩm nông nghiệp</t>
  </si>
  <si>
    <t>Chi hỗ trợ xây dựng và phát triển hiệu quả các vùng nguyên liệu tập trung, chuyển đổi cơ cấu sản xuất, góp phần thúc đẩy chuyển đổi số trong nông nghiệp</t>
  </si>
  <si>
    <t>Mục 2: Phát triển hạ tầng kinh tế - xã hội, cơ bản đồng bộ, hiện đại, đảm bảo kết nối nông thôn - đô thị và kết nối các vùng miền</t>
  </si>
  <si>
    <t>Chi hỗ trợ phát triển các mô hình xử lý nước thải sinh hoạt quy mô hộ gia đình, cấp thôn</t>
  </si>
  <si>
    <t>Chi tiết tại Biểu 2.11</t>
  </si>
  <si>
    <t>Hội Liên hiệp phụ nữ tỉnh Bắc Kạn</t>
  </si>
  <si>
    <t>Hội Liên hiệp phụ nữ tỉnh</t>
  </si>
  <si>
    <t>Nguồn kinh phí phân bổ</t>
  </si>
  <si>
    <t>8 = 9 + 10</t>
  </si>
  <si>
    <t>1=2+…+7</t>
  </si>
  <si>
    <t xml:space="preserve">Điều 6, mục 2 Chương II Thông tư 53/2022/TT-BTC </t>
  </si>
  <si>
    <t>Điều 26, mục 5 Chương II Thông tư 53/2022/TT-BTC</t>
  </si>
  <si>
    <t>Nội dung thực hiện quy định tại</t>
  </si>
  <si>
    <t>Mục 6: NÂNG CAO CHẤT LƯỢNG MÔI TRƯỜNG; XÂY DỰNG CẢNH QUAN NÔNG THÔN SÁNG - XANH - SẠCH - ĐẸP, AN TOÀN; GIỮ GÌN VÀ KHÔI PHỤC CẢNH QUAN TRUYỀN THỐNG NÔNG THÔN</t>
  </si>
  <si>
    <t>ĐVT: Triệu đồng</t>
  </si>
  <si>
    <t>Nhu cầu của các cơ quan, đơn vị, địa phương</t>
  </si>
  <si>
    <t>Điều 48, 49, mục 10 Chương II Thông tư 53/2022/TT-BTC</t>
  </si>
  <si>
    <t>Chi mua sắm các trang thiết bị phục vụ cho hoạt động văn hóa, văn nghệ, thể thao tại các thiết chế văn hóa, thể thao các cấp phù hợp với tình hình hoạt động thực tế của địa phương</t>
  </si>
  <si>
    <t>Trung tâm Văn hóa - Thể thao cấp xã</t>
  </si>
  <si>
    <t>Nội dung, địa điểm</t>
  </si>
  <si>
    <t>Nhà Văn hóa - khu thể thao thôn</t>
  </si>
  <si>
    <t>Chi hỗ trợ kinh phí hoạt động đối với thiết chế văn hóa, thể thao xã, thôn và hỗ trợ kinh phí tổ chức giải thể thao cấp xã, thôn</t>
  </si>
  <si>
    <t>Giải tổ chức bóng chuyền hơi cấp thôn (7 thôn xã Dương phong)</t>
  </si>
  <si>
    <t>Duy tu bảo dưỡng nhà văn hóa thôn</t>
  </si>
  <si>
    <t>Sửa chữa nhà văn hóa thôn Nà Sla, xã Cường Lợi</t>
  </si>
  <si>
    <t>Chát lại phần tường bị bong chóc Sơn lại tường</t>
  </si>
  <si>
    <t>Thay mái lợp Prô xi măng bằng mái tôn xốp</t>
  </si>
  <si>
    <t>Sửa chữa nhà văn hóa thôn Chúa Lải, Thanh Vận</t>
  </si>
  <si>
    <t>Duy tu, bảo dưỡng tường bao UBND xã Nghĩa Tá</t>
  </si>
  <si>
    <t>Giảm do với đề xuất để đảm bảo không vượt tổng nguồn vốn còn lại chưa phân bổ</t>
  </si>
  <si>
    <t>Sửa chữa Đường Nà Cà - Bản Khắt, Xã Quảng Bạch</t>
  </si>
  <si>
    <t>Sửa chữa kênh mương Bản Mảy, xã Quảng Bạch</t>
  </si>
  <si>
    <t>Khắc phục 05 đoạn nền đường bị  lún</t>
  </si>
  <si>
    <t>Chưa đi kiểm tra thực tế</t>
  </si>
  <si>
    <t>Duy tu bảo dưỡng đường trục thôn Khe Lắc, xã Thanh Thịnh</t>
  </si>
  <si>
    <t>Duy tu bảo dưỡng Đường trục thôn Hợp Nhất, xã Thanh Thịnh</t>
  </si>
  <si>
    <t>Duy tu, bảo dưỡng Mương Khe Đầm, xã Thanh Thịnh</t>
  </si>
  <si>
    <t>Duy tu bảo dưỡng đường GTLT Bản Mới- Khuân Tắng, xã Bình Văn</t>
  </si>
  <si>
    <t>Duy tu bảo dưỡng đường GTLT Nà Mố, xã Bình Văn</t>
  </si>
  <si>
    <t>Duy tu, bảo dưỡng đường vào hội trường thôn Chúa Lải, Xã Thanh Vận</t>
  </si>
  <si>
    <t>Duy tu, bảo dưỡng mương Nà Lảo, thôn Chúa Lải, xã Thanh Vận</t>
  </si>
  <si>
    <t>Duy tu bảo dưỡng đường ống dẫn nước Pá Deng (Thôn Bản Quất), xã Như Cố</t>
  </si>
  <si>
    <t>Duy tu bảo dưỡng hội trường thôn Nà Chào, xã Như Cố</t>
  </si>
  <si>
    <t>Duy tu bảo dưỡng đường nội thôn Nà Roòng, xã Như Cố</t>
  </si>
  <si>
    <t>Duy tu bảo dưỡng Tuyến đường GTLT Bản Quất  - Khuổi Hóp (điểm đầu từ Km00 TL256 - Km 5 +300 thôn Khuổi Hóp), xã Như Cố</t>
  </si>
  <si>
    <t>Sơn lại nhà văn hóa 6 thôn tại xã Dương Quang, dự kiến 21 triệu đồng/1 thôn</t>
  </si>
  <si>
    <t>Hỗ trợ xã Hà Hiệu 80 triệu đồng.</t>
  </si>
  <si>
    <t>Hỗ trợ 19 thôn tại các xã Thanh Vận (7 thôn),  Như Cố (5 thôn), Bình Văn (7 thôn)</t>
  </si>
  <si>
    <t>Duy tu, Bảo dưỡng nhà văn hóa thôn Ba Phường, xã Cẩm Giàng</t>
  </si>
  <si>
    <t>Duy tu, Bảo dưỡng nhà văn hóa thôn Nà Ngăm, xã Cẩm Giàng</t>
  </si>
  <si>
    <t>Duy tu, Bảo dưỡng đường thôn Nà Ngăm, xã Cẩm Giàng</t>
  </si>
  <si>
    <t>Duy tu, sửa chữa kênh mương Nà Nạn, xã Quân Hà</t>
  </si>
  <si>
    <t>Duy tu, sửa chữa mương Nà Vắt, xã Quân Hà</t>
  </si>
  <si>
    <t>Duy tu, bảo dưỡng đường trục thôn Nà Cà - Lủng Kén, xã Quân Hà</t>
  </si>
  <si>
    <t>Duy tu, sửa chữa đường Khuổi Luông, xã Quân Hà</t>
  </si>
  <si>
    <t>Duy, bảo dưỡng Cầu treo thôn Bản Mún, xã Dương Phong</t>
  </si>
  <si>
    <t>Duy tu, bảo đưỡng đường thôn Bản Chàn, xã Dương Phong</t>
  </si>
  <si>
    <t>Duy tu, bảo đưỡng đường thôn Bản Mún, xã Dương Phong</t>
  </si>
  <si>
    <t>Duy tu bảo dưỡng Mương Khe Ó, xã Thanh Thịnh</t>
  </si>
  <si>
    <t>Duy tu bảo dưỡng Đường Khe Lắc, xã Thanh Thịnh</t>
  </si>
  <si>
    <t>Duy tu bảo dưỡng đường vào hội trường thôn Khe Thuổng, xã Nông Hạ</t>
  </si>
  <si>
    <t>Duy tu bảo dưỡng đường trục thôn Bản Tết 1 - Bản Tết 2, xã Nông Hạ</t>
  </si>
  <si>
    <t>Duy tu bảo dưỡng kênh mương Nà Ó -  Bản Tết 1, xã Nông Hạ</t>
  </si>
  <si>
    <t>Duy tu bảo dưỡng đường vào Nà Thán, trục thôn Nà Quang, xã Nông Hạ</t>
  </si>
  <si>
    <t>Duy tu bảo dưỡng đập, kênh mương Hua Tổng, xã Nông Hạ</t>
  </si>
  <si>
    <t>Duy tu bảo dưỡng Kênh mương Nà Cút, xã Thanh Thịnh</t>
  </si>
  <si>
    <t>Duy tu bảo dưỡng Đường Phiêng Khảo- An Thọ, xã Thanh Vận</t>
  </si>
  <si>
    <t>Duy tu bảo dưỡng Đường An Thọ - Quan làng 2, xã Thanh Vận</t>
  </si>
  <si>
    <t>Duy tu bảo dưỡng Kênh mương khau Chủ, xã Thanh Vận</t>
  </si>
  <si>
    <t>Duy tu bảo dưỡng Nhà Văn hoá thôn Khuổi Hóp, xã Như Cố</t>
  </si>
  <si>
    <t>Sữa chữa đường ống dẫn nước của đập phai ván cánh đồng Bản Cầu, xã Như Cố</t>
  </si>
  <si>
    <t>Sửa chữa kênh mương Nà Leng, thôn Bản Duồn, xã Quảng Bạch</t>
  </si>
  <si>
    <t>Sửa chữa Đường trục thôn Nà Chang, xã Đồng Thắng</t>
  </si>
  <si>
    <t>Sửa chữa Đường trục thôn Nà Vằn (Đoạn đi Khuổi Và), xã Đồng Thắng</t>
  </si>
  <si>
    <t>Sửa chữa Đường Nà Tải-Nà Phung, xã Đồng Thắng</t>
  </si>
  <si>
    <t>Sửa chữa Đường Khuổi Pảng, thôn Nà Cọ, xã Đồng Thắng</t>
  </si>
  <si>
    <t>Sửa chữa Đường Nà Pẻn, thôn Bản Cáu, xã Đồng Thắng</t>
  </si>
  <si>
    <t>Sửa chữa Cầu treo thôn Nà Vằn, xã Đồng Thắng</t>
  </si>
  <si>
    <t>Sửa chữa Đường liên thôn Nà Tải-Nà Cà (đoạn qua thôn Kéo Hấy), xã Đồng Thắng</t>
  </si>
  <si>
    <t>Sửa chữa Tuyến đường trục thôn Phiêng Liềng, xã Ngọc Phái</t>
  </si>
  <si>
    <t>Sửa chữa  Đường trục thôn Nà Càng (đoạn từ đường 257b đến bản Cải), xã Phương Viên</t>
  </si>
  <si>
    <t>Sửa chữa kênh Phai Mò, thôn Nà Dài, xã Yên Thịnh</t>
  </si>
  <si>
    <t>Duy tu, bảo dưỡng các hạng mục đường ngõ xóm thôn Nà Đeng, Nà Khưa, Nà Nưa, Nà Khun, xã Cường Lợi</t>
  </si>
  <si>
    <t xml:space="preserve">Sửa chữa nền, mặt đường trục thôn Nà Đeng đến Rọ Giàng, xã Cường Lợi </t>
  </si>
  <si>
    <t>Sửa chữa nền, mặt đường trục thôn Nà Đeng đến Nà Tu, xã Cường Lợi</t>
  </si>
  <si>
    <t>Sửa chữa nền, mặt đường Ngõ xóm Sam Rum thôn Nà Nưa, xã Cường Lợi</t>
  </si>
  <si>
    <t>Sửa chữa nền, mặt đường trục thôn Nà Khưa- Nà Pèn thôn Nà Khưa, xã Cường Lợi</t>
  </si>
  <si>
    <t>Sửa chữa nền, mặt đường ngõ xóm Nà Khun, Hát Sha thôn Nà Khun, xã Cường Lợi</t>
  </si>
  <si>
    <t>Sửa chữa  Đường  liên thôn Bản Lạp - Bản Bẳng, xã Nghĩa Tá</t>
  </si>
  <si>
    <t>Sửa chữa  tuyến đường cầu treo đi hội trường thôn Bản Lạp, xã Nghĩa Tá</t>
  </si>
  <si>
    <t>Qua kiểm tra thực tế: Tường bao đằng trước đã làm mới, phần tường bao phía sau đơn vị dự kiến xây thêm, nâng cấp chưa phù hợp</t>
  </si>
  <si>
    <t>Qua kiểm tra thực tế: Đơn vị đề xuất xây mới, không phù hợp với nội dung phân bổ vốn</t>
  </si>
  <si>
    <t>Kè chống xói lở đường trục thôn Bản Loàn, xã Yên Thịnh</t>
  </si>
  <si>
    <t>Kè Chống xói lở thôn Pác Cuồng, xã Yên Thịnh</t>
  </si>
  <si>
    <t>Đã đi kiểm tra thực tế</t>
  </si>
  <si>
    <t>Hỗ trợ xã Tân Tú: 80 triệu đồng,  xã Dương Phong: 80 triệu đồng, xã Quân Hà 60 triệu đồng,</t>
  </si>
  <si>
    <t>1.1</t>
  </si>
  <si>
    <t>1.2</t>
  </si>
  <si>
    <t>2.1</t>
  </si>
  <si>
    <t>2.2</t>
  </si>
  <si>
    <t>2.3</t>
  </si>
  <si>
    <t>2.4</t>
  </si>
  <si>
    <t>2.5</t>
  </si>
  <si>
    <t>BIỂU CHI TIẾT PHÂN VỐN SỰ NGHIỆP THỰC HIỆN CHƯƠNG TRÌNH MỤC TIÊU QUỐC GIA XÂY DỰNG NÔNG THÔN MỚI NĂM 2022 (ĐỢT 2)</t>
  </si>
  <si>
    <t>Phương án phân bổ sau khi thẩm định</t>
  </si>
  <si>
    <t>Duy tu bảo dưỡng nhà văn hoá thôn 62, xã Nông Hạ</t>
  </si>
  <si>
    <t>Duy tu bảo dưỡng nhà văn hóa xã Bình Văn</t>
  </si>
  <si>
    <r>
      <rPr>
        <b/>
        <sz val="13"/>
        <color indexed="8"/>
        <rFont val="Times New Roman"/>
        <family val="1"/>
      </rPr>
      <t xml:space="preserve"> - Xã Thượng Giáo (3 thôn): Hỗ trợ </t>
    </r>
    <r>
      <rPr>
        <sz val="13"/>
        <color indexed="8"/>
        <rFont val="Times New Roman"/>
        <family val="1"/>
      </rPr>
      <t xml:space="preserve">Thôn Bản Ngù, Phiêng Toản, Bản Piềng. Hiện nay còn thiếu bàn, ghế, tivi, phông trang trí hội trường. 
</t>
    </r>
    <r>
      <rPr>
        <b/>
        <sz val="13"/>
        <color indexed="8"/>
        <rFont val="Times New Roman"/>
        <family val="1"/>
      </rPr>
      <t xml:space="preserve">Xã Địa Linh (5 thôn): </t>
    </r>
    <r>
      <rPr>
        <sz val="13"/>
        <color indexed="8"/>
        <rFont val="Times New Roman"/>
        <family val="1"/>
      </rPr>
      <t xml:space="preserve">Thôn Nà Mô, Pác Nghè, Tát Dài, Nà Đúc, Bản Váng. Hiện Nay thiếu  bàn, ghế, tivi, phông trang trí hội trường, loa, âm ly...
</t>
    </r>
    <r>
      <rPr>
        <b/>
        <sz val="13"/>
        <color indexed="8"/>
        <rFont val="Times New Roman"/>
        <family val="1"/>
      </rPr>
      <t xml:space="preserve">Xã Khang Ninh (9 thôn): </t>
    </r>
    <r>
      <rPr>
        <sz val="13"/>
        <color indexed="8"/>
        <rFont val="Times New Roman"/>
        <family val="1"/>
      </rPr>
      <t xml:space="preserve">Nà Mơ, Nà Kiêng, Nà Mằm, Pác Nghè, Bản Nản, Nà Làng, Bản Vài, Nà Niểm, Khau Ban. Hiện nay còn thiếu bàn, ghế, bục phát biểu ....
</t>
    </r>
    <r>
      <rPr>
        <b/>
        <sz val="13"/>
        <color indexed="8"/>
        <rFont val="Times New Roman"/>
        <family val="1"/>
      </rPr>
      <t>Xã Hà Hiệu (9 thôn):</t>
    </r>
    <r>
      <rPr>
        <sz val="13"/>
        <color indexed="8"/>
        <rFont val="Times New Roman"/>
        <family val="1"/>
      </rPr>
      <t xml:space="preserve"> Nà Mèo, Cốc Lùng, Nà Ma, Chợ Giải, Khuổi Mản, Cốc Lót, Nà Vài, Bản Mới, Vằng Kè. Hiện nay còn thiếu bàn, ghế, bục phát biểu ....</t>
    </r>
  </si>
  <si>
    <t xml:space="preserve"> Hỗ trợ kinh phí tổ chức giải thể thao cấp thôn</t>
  </si>
  <si>
    <t>Duy tu, sửa chữa mương Nà Trùng, xã Quân Hà</t>
  </si>
  <si>
    <t>Huyện Bạch Thông dự kiến thực hiện duy tu, bảo dưỡng các công trình sau</t>
  </si>
  <si>
    <t>Huyện Chợ Mới dự kiến thực hiện duy tu, bảo dưỡng các công trình sau</t>
  </si>
  <si>
    <t>Huyện Chợ Đồn dự kiến thực hiện duy tu, bảo dưỡng các công trình sau</t>
  </si>
  <si>
    <t>Huyện Na Rì dự kiến thực hiện duy tu, bảo dưỡng các công trình sau</t>
  </si>
  <si>
    <t>Thành phố Bắc Kạn dự kiến thực hiện duy tu, bảo dưỡng các công trình sau</t>
  </si>
  <si>
    <t>Duy tu bảo dưỡng đường giao thông nông thôn Khuổi Cuồng - Sum Lâu, xã Nông Thượng</t>
  </si>
  <si>
    <t>Duy tu bảo dưỡng đường giao thông nông thôn thôn Nà Diểu, xã Nông Thượng</t>
  </si>
  <si>
    <t>Duy tu bảo dưỡng đường giao giao thông nông thôn thôn Thôm Luông, xã Nông Thượng</t>
  </si>
  <si>
    <t>Hỗ trợ thêm cho: 6 thôn, xã Cẩm Giàng: 120 triệu đồng; 12/13 thôn, xã Quân Hà: 260 triệu (trừ 1 thôn ĐBKK); 8 thôn, Xã Tân Tú: 90 triệu (trừ 5 thôn ĐBKK). 
Hỗ trợ 7/9 thôn, xã Dương Phong: 350 triệu đồng.</t>
  </si>
  <si>
    <t>Đã kiểm tra thực tế công trình, Công trình Xây dựng 2018, hoàn thành 2020, đơn vị đề xuất cải tạo nâng cấp là chưa phù hợp theo quy định tại Thông tư 65/2021/TT-BTC</t>
  </si>
  <si>
    <t>Sở Nông nghiệp và phát triển nông thôn</t>
  </si>
  <si>
    <t>Hỗ trợ nâng cao chất lượng nguồn nhân lực thương mại nông thôn</t>
  </si>
  <si>
    <t>Sở Thông tin và truyền thông</t>
  </si>
  <si>
    <t>Hỗ trợ Chương trình chuyển đổi số trong xây dựng nông thôn mới, hướng tới nông thôn mới thông minh</t>
  </si>
  <si>
    <t>Sự nghiệp  phát thanh, truyền hình, thông tấn</t>
  </si>
  <si>
    <t>Sự nghiệp văn hóa thông tin</t>
  </si>
  <si>
    <t>Sở Công Thương</t>
  </si>
  <si>
    <t>Sở Thông tin và Truyền thông</t>
  </si>
  <si>
    <t>(Kèm theo Nghị quyết số             /NQ-HĐND ngày         tháng 12 năm 2022 của HĐND tỉnh Bắc Kạn)</t>
  </si>
  <si>
    <t>Dự toán phân bổ và giao năm 2023</t>
  </si>
  <si>
    <t>MỤC 2- PHÁT TRIỂN HẠ TẦNG KINH TẾ - XÃ HỘI, CƠ BẢN ĐỒNG BỘ, HIỆN ĐẠI, ĐẢM BẢO KẾT NỐI NÔNG THÔN – ĐÔ THỊ VÀ KẾT NỐI CÁC VÙNG MIỀN</t>
  </si>
  <si>
    <t xml:space="preserve">Ủy ban Mặt trật tổ quốc Việt Nam tỉnh </t>
  </si>
  <si>
    <t xml:space="preserve">Văn phòng điều phối nông thôn mới </t>
  </si>
  <si>
    <t>Ủy ban mặt trận tổ quốc Việt Nam</t>
  </si>
  <si>
    <t>Liên minh Hợp tác xã</t>
  </si>
  <si>
    <t>8=9+..+15</t>
  </si>
  <si>
    <t>16=17+…+23</t>
  </si>
  <si>
    <t>Nguồn Ngân sách Trung ương</t>
  </si>
  <si>
    <t>Nguồn Ngân sách địa phương đối ứng</t>
  </si>
  <si>
    <t>BIỂU TỔNG HỢP PHÂN BỔ VÀ GIAO DỰ TOÁN KINH PHÍ SỰ NGHIỆP CHƯƠNG TRÌNH MỤC TIÊU QUỐC GIA XÂY DỰNG NÔNG THÔN MỚI NĂM 2023</t>
  </si>
  <si>
    <t>Chi tiết tại Biểu 2.1</t>
  </si>
  <si>
    <t>Mục 7: NÂNG CAO CHẤT LƯỢNG DỊCH VỤ HÀNH CHÍNH CÔNG, HOẠT ĐỘNG CỦA CHÍNH QUYỀN CƠ SỞ; 
THÚC ĐẨY CHUYỂN ĐỔI SỐ TRONG NÔNG THÔN MỚI, ỨNG DỤNG CÔNG NGHỆ THÔNG TIN, CÔNG NGHỆ SỐ, TĂNG CƯỜNG 
KHẢ NĂNG TIẾP CẬN PHÁP LUẬT CHO NGƯỜI DÂN, BÌNH ĐẲNG GIỚI VÀ PHÒNG CHỐNG BẠO LỰC TRÊN CƠ SỞ GIỚI</t>
  </si>
  <si>
    <t>Hoàn thiện và nâng cao chất lượng hệ thống thủy lợi và phòng chống thiên tai cấp xã, huyện, đảm bảo bền vững và thích ứng với biến đổi khí hậu</t>
  </si>
  <si>
    <t>Thu gom, tái chế, tái sử dụng các loại chất thải theo nguyên lý tuần hoàn; tăng cường công tác quản lỳ chất chất thải nhựa trong hoạt động sản xuất nông, lâm, ngư nghiệp ở Việt Nam; xây dựng cộng đồng dân cư không rác thải nhựa</t>
  </si>
  <si>
    <t xml:space="preserve">Hỗ trợ triển khai đề án về đào tạo, bồi dưỡng kiến thức năng lực quản lý hành chính, quản lý kinh tế - xã hội chuyên sâu, chuyển đổi tư duy về phát triển kinh tế nông thôn cho cán bộ, công chức xã </t>
  </si>
  <si>
    <t>Phổ biến, giáo dục pháp luật, hòa giải ở cơ sở, giải quyết hòa giải, mâu thuẫn ở khu vực nông thôn</t>
  </si>
  <si>
    <t>Sở Xây dựng</t>
  </si>
  <si>
    <t>Sở Kế hoạch và Đầu tư</t>
  </si>
  <si>
    <t>Sở Giao thông vận tải</t>
  </si>
  <si>
    <t>Sở Tài nguyên và Môi trường</t>
  </si>
  <si>
    <t>Sở Y tế</t>
  </si>
  <si>
    <t>Bộ Chỉ huy quân sự tỉnh</t>
  </si>
  <si>
    <t>Cục Thống kê</t>
  </si>
  <si>
    <t>Sở Khoa học và Công nghệ</t>
  </si>
  <si>
    <t>Dự toán phân bổ và giao năm 2024</t>
  </si>
  <si>
    <t>Thực hiện các Đề án/Kế hoạch tổ chức phân loại, thu gom, vận chuyển chất thải rắn trên địa bàn huyện; phát triển, nhân rộng các mô hình phân loại chất thải tại nguồn phát sinh</t>
  </si>
  <si>
    <t>Hỗ trợ triển khai đề án về đào tạo, bồi dưỡng kiến thức năng lực quản lý hành chính, quản lý kinh tế - xã hội chuyên sâu, chuyển đổi tư duy về phát triển kinh tế nông thôn cho cán bộ, công chức xã</t>
  </si>
  <si>
    <t>BIỂU TỔNG HỢP PHÂN BỔ VÀ GIAO DỰ TOÁN KINH PHÍ SỰ NGHIỆP CHƯƠNG TRÌNH MỤC TIÊU QUỐC GIA XÂY DỰNG NÔNG THÔN MỚI NĂM 2024</t>
  </si>
  <si>
    <t>PHÂN BỔ VỐN SỰ NGHIỆP THUỘC CHƯƠNG TRÌNH MỤC TIÊU QUỐC GIA XÂY DỰNG NÔNG THÔN MỚI NĂM 2024</t>
  </si>
  <si>
    <t>Tổng kinh phí phân bổ và giao năm 2024</t>
  </si>
  <si>
    <t>PHÂN BỔ DỰ TOÁN KINH PHÍ SỰ NGHIỆP CHƯƠNG TRÌNH MỤC TIÊU QUỐC GIA 
XÂY DỰNG NÔNG THÔN MỚI NĂM 2024</t>
  </si>
  <si>
    <t>II-Phát triển hạ tầng kinh tế - xã hội, cơ bản đồng bộ, hiện đại, đảm bảo kết nối nông thôn – đô thị và kết nối các vùng miền</t>
  </si>
  <si>
    <t>III- Tiếp tục thực hiện có hiệu quả cơ cấu lại ngành nông nghiệp, phát triển kinh tế nông thôn</t>
  </si>
  <si>
    <t>IV - Nâng cao chất lượng giáo dục, y tế và chăm sóc sức khỏe của người dân nông thôn</t>
  </si>
  <si>
    <t>V- Nâng cao chất lượng đời sống văn hóa nông thôn; bảo tồn và phát huy các giá trị văn hóa truyền thống gắn với phát triển du lịch nông thôn</t>
  </si>
  <si>
    <t>VI- Nâng cao chất lượng môi trường; xây dựng cảnh quan nông thôn sáng – xanh – sạch – đẹp, an toàn; giữ gìn và khôi phục cảnh quan truyền thống nông thôn</t>
  </si>
  <si>
    <t>VIII - Nâng cao chất lượng, phát huy vai trò của mặt trận tổ quốc việt nam và các tổ chức chính trị - xã hội trong xây dựng nông thôn mới</t>
  </si>
  <si>
    <t>VII - Nâng cao chất lượng dịch vụ hành chính công, hoạt động của chính quyền cơ sở; thúc đẩy chuyển đổi số trong nông thôn mới, ứng dụng công nghệ thông tin, công nghệ số, tăng cường khả năng tiếp cận pháp luật cho người dân…</t>
  </si>
  <si>
    <t>ix - Giữ vững quốc phòng, an ninh và trật tự xã hội nông thôn</t>
  </si>
  <si>
    <t>x - Tăng cường công tác giám sát, đánh giá thực hiện chương trình; nâng cao năng lực, truyền thông xây dựng nông thôn mới; thực hiện phong trào thi đua cả nước chung sức xây dựng nông thôn mới</t>
  </si>
  <si>
    <t>Văn phòng điều phối nông thôn mới tỉnh</t>
  </si>
  <si>
    <t xml:space="preserve">Văn phòng điều phối nông thôn mới tỉnh </t>
  </si>
  <si>
    <t>Sở Nông nghiệp và Phát triển nông thôn</t>
  </si>
  <si>
    <t>Ủy ban Mặt trận tổ quốc Việt Nam tỉnh</t>
  </si>
  <si>
    <t>Hội Liên hiệp Phụ nữ tỉnh</t>
  </si>
  <si>
    <t>Tỉnh đoàn Bắc Kạn</t>
  </si>
  <si>
    <t>Sở Văn hóa Thể thao và Du lịch</t>
  </si>
  <si>
    <t>Sở Lao động Thương binh và Xã hội</t>
  </si>
  <si>
    <t>Cục Thống kê tỉnh</t>
  </si>
  <si>
    <t>(Kèm theo Báo cáo số  809/BC-UBND ngày 27 tháng 11 năm 2023 của UBND tỉnh Bắc Kạn)</t>
  </si>
  <si>
    <t xml:space="preserve">Sở Nông nghiệp và Phát triển nông thôn tỉnh </t>
  </si>
  <si>
    <t>Sở Nông nghiệp và Phát triển nông thôn tỉnh</t>
  </si>
  <si>
    <t>Hội Liên hiệp Phụ nữ</t>
  </si>
  <si>
    <t>Hội nông dân tỉnh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</si>
</sst>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_);_(* \(#,##0\);_(* &quot;-&quot;??_);_(@_)"/>
    <numFmt numFmtId="175" formatCode="#,##0.0"/>
    <numFmt numFmtId="176" formatCode="_(* #,##0.0_);_(* \(#,##0.0\);_(* &quot;-&quot;??_);_(@_)"/>
    <numFmt numFmtId="177" formatCode="0.0"/>
    <numFmt numFmtId="178" formatCode="0.00000"/>
    <numFmt numFmtId="179" formatCode="0.0000"/>
    <numFmt numFmtId="180" formatCode="0.000"/>
    <numFmt numFmtId="181" formatCode="&quot;Có&quot;;&quot;Có&quot;;&quot;Không&quot;"/>
    <numFmt numFmtId="182" formatCode="&quot;Đúng&quot;;&quot;Đúng&quot;;&quot;Sai&quot;"/>
    <numFmt numFmtId="183" formatCode="&quot;Bật&quot;;&quot;Bật&quot;;&quot;Tắt&quot;"/>
    <numFmt numFmtId="184" formatCode="[$€-2]\ #,##0.00_);[Red]\([$€-2]\ #,##0.00\)"/>
    <numFmt numFmtId="185" formatCode="#,##0.000"/>
    <numFmt numFmtId="186" formatCode="_(* #,##0.000000_);_(* \(#,##0.000000\);_(* &quot;-&quot;??_);_(@_)"/>
    <numFmt numFmtId="187" formatCode="_(* #,##0.000_);_(* \(#,##0.000\);_(* &quot;-&quot;??_);_(@_)"/>
    <numFmt numFmtId="188" formatCode="0.0%"/>
    <numFmt numFmtId="189" formatCode="0.000%"/>
    <numFmt numFmtId="190" formatCode="_-* #,##0\ _₫_-;\-* #,##0\ _₫_-;_-* &quot;-&quot;??\ _₫_-;_-@_-"/>
    <numFmt numFmtId="191" formatCode="&quot;Yes&quot;;&quot;Yes&quot;;&quot;No&quot;"/>
    <numFmt numFmtId="192" formatCode="&quot;True&quot;;&quot;True&quot;;&quot;False&quot;"/>
    <numFmt numFmtId="193" formatCode="&quot;On&quot;;&quot;On&quot;;&quot;Off&quot;"/>
    <numFmt numFmtId="194" formatCode="_(* #,##0.0000_);_(* \(#,##0.0000\);_(* &quot;-&quot;??_);_(@_)"/>
    <numFmt numFmtId="195" formatCode="_-* #,##0.0\ _₫_-;\-* #,##0.0\ _₫_-;_-* &quot;-&quot;??\ _₫_-;_-@_-"/>
  </numFmts>
  <fonts count="85">
    <font>
      <sz val="12"/>
      <color theme="1"/>
      <name val="Times New Roman"/>
      <family val="2"/>
    </font>
    <font>
      <sz val="12"/>
      <color indexed="8"/>
      <name val="Times New Roman"/>
      <family val="2"/>
    </font>
    <font>
      <b/>
      <sz val="12"/>
      <name val="Times New Roman"/>
      <family val="1"/>
    </font>
    <font>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sz val="14"/>
      <name val="Times New Roman"/>
      <family val="1"/>
    </font>
    <font>
      <b/>
      <sz val="13"/>
      <name val="Times New Roman"/>
      <family val="1"/>
    </font>
    <font>
      <sz val="10"/>
      <name val="Arial"/>
      <family val="2"/>
    </font>
    <font>
      <b/>
      <sz val="13"/>
      <color indexed="8"/>
      <name val="Times New Roman"/>
      <family val="1"/>
    </font>
    <font>
      <sz val="13"/>
      <name val="Times New Roman"/>
      <family val="1"/>
    </font>
    <font>
      <i/>
      <sz val="13"/>
      <name val="Times New Roman"/>
      <family val="1"/>
    </font>
    <font>
      <sz val="13"/>
      <color indexed="8"/>
      <name val="Times New Roman"/>
      <family val="1"/>
    </font>
    <font>
      <b/>
      <i/>
      <sz val="13"/>
      <name val="Times New Roman"/>
      <family val="1"/>
    </font>
    <font>
      <b/>
      <sz val="14"/>
      <name val="Arial Narrow"/>
      <family val="2"/>
    </font>
    <font>
      <sz val="14"/>
      <name val="Arial Narrow"/>
      <family val="2"/>
    </font>
    <font>
      <sz val="12"/>
      <name val="Arial Narrow"/>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3.8"/>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3.8"/>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sz val="20"/>
      <color indexed="8"/>
      <name val="Times New Roman"/>
      <family val="1"/>
    </font>
    <font>
      <i/>
      <sz val="12"/>
      <color indexed="8"/>
      <name val="Times New Roman"/>
      <family val="1"/>
    </font>
    <font>
      <sz val="14"/>
      <color indexed="8"/>
      <name val="Times New Roman"/>
      <family val="1"/>
    </font>
    <font>
      <i/>
      <sz val="18"/>
      <color indexed="8"/>
      <name val="Times New Roman"/>
      <family val="1"/>
    </font>
    <font>
      <b/>
      <sz val="10"/>
      <color indexed="8"/>
      <name val="Times New Roman"/>
      <family val="1"/>
    </font>
    <font>
      <b/>
      <sz val="10"/>
      <color indexed="8"/>
      <name val="Arial Narrow"/>
      <family val="2"/>
    </font>
    <font>
      <sz val="10"/>
      <color indexed="8"/>
      <name val="Times New Roman"/>
      <family val="1"/>
    </font>
    <font>
      <sz val="10"/>
      <color indexed="8"/>
      <name val="Arial Narrow"/>
      <family val="2"/>
    </font>
    <font>
      <sz val="14"/>
      <color indexed="10"/>
      <name val="Times New Roman"/>
      <family val="1"/>
    </font>
    <font>
      <sz val="13"/>
      <color indexed="10"/>
      <name val="Times New Roman"/>
      <family val="1"/>
    </font>
    <font>
      <b/>
      <i/>
      <sz val="13"/>
      <color indexed="8"/>
      <name val="Times New Roman"/>
      <family val="1"/>
    </font>
    <font>
      <b/>
      <sz val="14"/>
      <color indexed="8"/>
      <name val="Times New Roman"/>
      <family val="1"/>
    </font>
    <font>
      <i/>
      <sz val="14"/>
      <color indexed="8"/>
      <name val="Times New Roman"/>
      <family val="1"/>
    </font>
    <font>
      <b/>
      <sz val="9"/>
      <color indexed="8"/>
      <name val="Times New Roman"/>
      <family val="1"/>
    </font>
    <font>
      <sz val="12"/>
      <color theme="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theme="0"/>
      <name val="Times New Roman"/>
      <family val="2"/>
    </font>
    <font>
      <sz val="12"/>
      <color rgb="FFFA7D00"/>
      <name val="Times New Roman"/>
      <family val="2"/>
    </font>
    <font>
      <u val="single"/>
      <sz val="13.8"/>
      <color theme="10"/>
      <name val="Times New Roman"/>
      <family val="2"/>
    </font>
    <font>
      <u val="single"/>
      <sz val="13.8"/>
      <color theme="11"/>
      <name val="Times New Roman"/>
      <family val="2"/>
    </font>
    <font>
      <b/>
      <sz val="18"/>
      <color theme="3"/>
      <name val="Cambria"/>
      <family val="2"/>
    </font>
    <font>
      <b/>
      <sz val="12"/>
      <color rgb="FFFA7D00"/>
      <name val="Times New Roman"/>
      <family val="2"/>
    </font>
    <font>
      <b/>
      <sz val="12"/>
      <color theme="1"/>
      <name val="Times New Roman"/>
      <family val="2"/>
    </font>
    <font>
      <sz val="12"/>
      <color rgb="FF006100"/>
      <name val="Times New Roman"/>
      <family val="2"/>
    </font>
    <font>
      <sz val="12"/>
      <color rgb="FF9C6500"/>
      <name val="Times New Roman"/>
      <family val="2"/>
    </font>
    <font>
      <sz val="12"/>
      <color rgb="FFFF0000"/>
      <name val="Times New Roman"/>
      <family val="2"/>
    </font>
    <font>
      <i/>
      <sz val="12"/>
      <color rgb="FF7F7F7F"/>
      <name val="Times New Roman"/>
      <family val="2"/>
    </font>
    <font>
      <sz val="12"/>
      <color rgb="FF9C0006"/>
      <name val="Times New Roman"/>
      <family val="2"/>
    </font>
    <font>
      <sz val="20"/>
      <color theme="1"/>
      <name val="Times New Roman"/>
      <family val="1"/>
    </font>
    <font>
      <i/>
      <sz val="12"/>
      <color theme="1"/>
      <name val="Times New Roman"/>
      <family val="1"/>
    </font>
    <font>
      <sz val="14"/>
      <color theme="1"/>
      <name val="Times New Roman"/>
      <family val="1"/>
    </font>
    <font>
      <i/>
      <sz val="18"/>
      <color theme="1"/>
      <name val="Times New Roman"/>
      <family val="1"/>
    </font>
    <font>
      <b/>
      <sz val="10"/>
      <color theme="1"/>
      <name val="Times New Roman"/>
      <family val="1"/>
    </font>
    <font>
      <b/>
      <sz val="10"/>
      <color theme="1"/>
      <name val="Arial Narrow"/>
      <family val="2"/>
    </font>
    <font>
      <sz val="10"/>
      <color theme="1"/>
      <name val="Times New Roman"/>
      <family val="1"/>
    </font>
    <font>
      <sz val="10"/>
      <color theme="1"/>
      <name val="Arial Narrow"/>
      <family val="2"/>
    </font>
    <font>
      <sz val="14"/>
      <color rgb="FFFF0000"/>
      <name val="Times New Roman"/>
      <family val="1"/>
    </font>
    <font>
      <sz val="13"/>
      <color theme="1"/>
      <name val="Times New Roman"/>
      <family val="1"/>
    </font>
    <font>
      <sz val="13"/>
      <color rgb="FFFF0000"/>
      <name val="Times New Roman"/>
      <family val="1"/>
    </font>
    <font>
      <b/>
      <i/>
      <sz val="13"/>
      <color theme="1"/>
      <name val="Times New Roman"/>
      <family val="1"/>
    </font>
    <font>
      <b/>
      <sz val="13"/>
      <color theme="1"/>
      <name val="Times New Roman"/>
      <family val="1"/>
    </font>
    <font>
      <b/>
      <sz val="14"/>
      <color theme="1"/>
      <name val="Times New Roman"/>
      <family val="1"/>
    </font>
    <font>
      <b/>
      <sz val="9"/>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thin"/>
    </border>
    <border>
      <left style="thin"/>
      <right/>
      <top style="thin"/>
      <bottom/>
    </border>
    <border>
      <left style="thin"/>
      <right style="thin"/>
      <top style="thin"/>
      <bottom style="hair"/>
    </border>
    <border>
      <left style="thin"/>
      <right style="thin"/>
      <top style="hair"/>
      <bottom style="hair"/>
    </border>
    <border>
      <left style="thin"/>
      <right style="thin"/>
      <top style="hair"/>
      <bottom/>
    </border>
    <border>
      <left style="thin"/>
      <right style="thin"/>
      <top/>
      <bottom style="hair"/>
    </border>
    <border>
      <left style="thin"/>
      <right style="thin"/>
      <top>
        <color indexed="63"/>
      </top>
      <bottom>
        <color indexed="63"/>
      </bottom>
    </border>
    <border>
      <left style="thin"/>
      <right style="thin"/>
      <top/>
      <bottom style="thin"/>
    </border>
    <border>
      <left>
        <color indexed="63"/>
      </left>
      <right style="thin"/>
      <top style="hair"/>
      <bottom style="hair"/>
    </border>
    <border>
      <left>
        <color indexed="63"/>
      </left>
      <right style="thin"/>
      <top style="hair"/>
      <bottom/>
    </border>
    <border>
      <left/>
      <right style="thin"/>
      <top/>
      <bottom style="thin"/>
    </border>
    <border>
      <left>
        <color indexed="63"/>
      </left>
      <right>
        <color indexed="63"/>
      </right>
      <top>
        <color indexed="63"/>
      </top>
      <bottom style="thin"/>
    </border>
    <border>
      <left style="thin"/>
      <right style="thin"/>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0" borderId="0">
      <alignment/>
      <protection/>
    </xf>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6" borderId="4" applyNumberFormat="0" applyAlignment="0" applyProtection="0"/>
    <xf numFmtId="0" fontId="56" fillId="27" borderId="5" applyNumberFormat="0" applyAlignment="0" applyProtection="0"/>
    <xf numFmtId="0" fontId="0" fillId="28" borderId="6" applyNumberFormat="0" applyFont="0" applyAlignment="0" applyProtection="0"/>
    <xf numFmtId="0" fontId="57" fillId="29" borderId="7" applyNumberFormat="0" applyAlignment="0" applyProtection="0"/>
    <xf numFmtId="0" fontId="1" fillId="0" borderId="0">
      <alignment/>
      <protection/>
    </xf>
    <xf numFmtId="0" fontId="10" fillId="0" borderId="0">
      <alignment/>
      <protection/>
    </xf>
    <xf numFmtId="0" fontId="58" fillId="0" borderId="8" applyNumberFormat="0" applyFill="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6" borderId="5" applyNumberFormat="0" applyAlignment="0" applyProtection="0"/>
    <xf numFmtId="0" fontId="63" fillId="0" borderId="9" applyNumberFormat="0" applyFill="0" applyAlignment="0" applyProtection="0"/>
    <xf numFmtId="0" fontId="64" fillId="30" borderId="0" applyNumberFormat="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457">
    <xf numFmtId="0" fontId="0" fillId="0" borderId="0" xfId="0" applyAlignment="1">
      <alignment/>
    </xf>
    <xf numFmtId="0" fontId="69" fillId="0" borderId="0" xfId="0" applyFont="1" applyAlignment="1">
      <alignment horizontal="center" vertical="center"/>
    </xf>
    <xf numFmtId="0" fontId="70"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right" vertical="center"/>
    </xf>
    <xf numFmtId="0" fontId="73" fillId="0" borderId="0" xfId="0" applyFont="1" applyAlignment="1">
      <alignment horizontal="center" vertical="center"/>
    </xf>
    <xf numFmtId="0" fontId="73" fillId="0" borderId="0" xfId="0" applyFont="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174" fontId="74" fillId="0" borderId="10" xfId="42" applyNumberFormat="1" applyFont="1" applyBorder="1" applyAlignment="1">
      <alignment horizontal="center" vertical="center"/>
    </xf>
    <xf numFmtId="0" fontId="75" fillId="0" borderId="0" xfId="0" applyFont="1" applyAlignment="1">
      <alignment horizontal="center" vertical="center"/>
    </xf>
    <xf numFmtId="0" fontId="75" fillId="0" borderId="0" xfId="0" applyFont="1" applyAlignment="1">
      <alignment horizontal="center" vertical="center" wrapText="1"/>
    </xf>
    <xf numFmtId="174" fontId="75" fillId="0" borderId="0" xfId="0" applyNumberFormat="1" applyFont="1" applyAlignment="1">
      <alignment horizontal="center" vertical="center"/>
    </xf>
    <xf numFmtId="9" fontId="71" fillId="0" borderId="0" xfId="55" applyFont="1" applyAlignment="1">
      <alignment horizontal="center" vertical="center"/>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vertical="center"/>
    </xf>
    <xf numFmtId="0" fontId="63" fillId="0" borderId="0" xfId="0" applyFont="1" applyAlignment="1">
      <alignment vertical="center"/>
    </xf>
    <xf numFmtId="3" fontId="63" fillId="0" borderId="0" xfId="0" applyNumberFormat="1" applyFont="1" applyAlignment="1">
      <alignment vertical="center"/>
    </xf>
    <xf numFmtId="0" fontId="0" fillId="0" borderId="0" xfId="0" applyFont="1" applyAlignment="1">
      <alignment vertical="center"/>
    </xf>
    <xf numFmtId="3" fontId="0" fillId="0" borderId="0" xfId="0" applyNumberFormat="1" applyFont="1" applyAlignment="1">
      <alignment vertical="center"/>
    </xf>
    <xf numFmtId="0" fontId="8" fillId="0" borderId="11" xfId="0" applyFont="1" applyBorder="1" applyAlignment="1">
      <alignment horizontal="justify" vertical="center" wrapText="1"/>
    </xf>
    <xf numFmtId="0" fontId="0"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3" fontId="2" fillId="0" borderId="10" xfId="40" applyNumberFormat="1" applyFont="1" applyBorder="1" applyAlignment="1">
      <alignment vertical="center"/>
    </xf>
    <xf numFmtId="3" fontId="3" fillId="0" borderId="13" xfId="40" applyNumberFormat="1" applyFont="1" applyBorder="1" applyAlignment="1">
      <alignment vertical="center"/>
    </xf>
    <xf numFmtId="3" fontId="3" fillId="0" borderId="14" xfId="40" applyNumberFormat="1" applyFont="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justify" vertical="center" wrapText="1"/>
    </xf>
    <xf numFmtId="0" fontId="3" fillId="0" borderId="0" xfId="0" applyFont="1"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right" vertical="center" wrapText="1"/>
    </xf>
    <xf numFmtId="3" fontId="3" fillId="0" borderId="0" xfId="0" applyNumberFormat="1" applyFont="1" applyAlignment="1">
      <alignment vertical="center"/>
    </xf>
    <xf numFmtId="3" fontId="3" fillId="33" borderId="14" xfId="0" applyNumberFormat="1" applyFont="1" applyFill="1" applyBorder="1" applyAlignment="1">
      <alignment horizontal="right" vertical="center" wrapText="1"/>
    </xf>
    <xf numFmtId="3" fontId="3" fillId="33" borderId="14" xfId="0" applyNumberFormat="1" applyFont="1" applyFill="1" applyBorder="1" applyAlignment="1">
      <alignment vertical="center" wrapText="1"/>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right" vertical="center" wrapText="1"/>
    </xf>
    <xf numFmtId="3" fontId="3" fillId="33" borderId="11" xfId="0" applyNumberFormat="1" applyFont="1" applyFill="1" applyBorder="1" applyAlignment="1">
      <alignment vertical="center" wrapText="1"/>
    </xf>
    <xf numFmtId="0" fontId="3" fillId="0" borderId="0" xfId="0" applyFont="1" applyAlignment="1">
      <alignment horizontal="center" vertical="center" wrapText="1"/>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0" xfId="0" applyFont="1" applyAlignment="1">
      <alignment vertical="center"/>
    </xf>
    <xf numFmtId="3" fontId="2" fillId="0" borderId="0" xfId="0" applyNumberFormat="1" applyFont="1" applyAlignment="1">
      <alignment vertical="center"/>
    </xf>
    <xf numFmtId="0" fontId="71" fillId="33" borderId="14" xfId="0" applyFont="1" applyFill="1" applyBorder="1" applyAlignment="1">
      <alignment horizontal="justify" vertical="center" wrapText="1"/>
    </xf>
    <xf numFmtId="190" fontId="3" fillId="0" borderId="0" xfId="0" applyNumberFormat="1" applyFont="1" applyAlignment="1">
      <alignment vertical="center"/>
    </xf>
    <xf numFmtId="3" fontId="3" fillId="33" borderId="13" xfId="0" applyNumberFormat="1" applyFont="1" applyFill="1" applyBorder="1" applyAlignment="1">
      <alignment vertical="center" wrapText="1"/>
    </xf>
    <xf numFmtId="0" fontId="2" fillId="0" borderId="10" xfId="0" applyFont="1" applyBorder="1" applyAlignment="1">
      <alignment horizontal="center" vertical="center"/>
    </xf>
    <xf numFmtId="3" fontId="2" fillId="33" borderId="10" xfId="0" applyNumberFormat="1" applyFont="1" applyFill="1" applyBorder="1" applyAlignment="1">
      <alignment horizontal="right" vertical="center" wrapText="1"/>
    </xf>
    <xf numFmtId="0" fontId="2" fillId="0" borderId="10" xfId="0" applyFont="1" applyBorder="1" applyAlignment="1">
      <alignment horizontal="lef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8" fillId="33" borderId="13" xfId="0" applyFont="1" applyFill="1" applyBorder="1" applyAlignment="1">
      <alignment horizontal="center" vertical="center" wrapText="1"/>
    </xf>
    <xf numFmtId="0" fontId="71" fillId="0" borderId="13" xfId="0" applyFont="1" applyBorder="1" applyAlignment="1">
      <alignment horizontal="left" vertical="center"/>
    </xf>
    <xf numFmtId="0" fontId="8" fillId="33" borderId="14" xfId="0" applyFont="1" applyFill="1" applyBorder="1" applyAlignment="1">
      <alignment horizontal="center" vertical="center" wrapText="1"/>
    </xf>
    <xf numFmtId="0" fontId="71" fillId="0" borderId="14" xfId="0" applyFont="1" applyBorder="1" applyAlignment="1">
      <alignment horizontal="left" vertical="center"/>
    </xf>
    <xf numFmtId="0" fontId="8" fillId="33" borderId="11" xfId="0" applyFont="1" applyFill="1" applyBorder="1" applyAlignment="1">
      <alignment horizontal="center" vertical="center" wrapText="1"/>
    </xf>
    <xf numFmtId="0" fontId="71" fillId="0" borderId="11" xfId="0" applyFont="1" applyBorder="1" applyAlignment="1">
      <alignment horizontal="left" vertical="center"/>
    </xf>
    <xf numFmtId="0" fontId="71" fillId="33" borderId="13" xfId="0" applyFont="1" applyFill="1" applyBorder="1" applyAlignment="1">
      <alignment horizontal="justify" vertical="center" wrapText="1"/>
    </xf>
    <xf numFmtId="0" fontId="71" fillId="33" borderId="11" xfId="0" applyFont="1" applyFill="1" applyBorder="1" applyAlignment="1">
      <alignment horizontal="justify" vertical="center" wrapText="1"/>
    </xf>
    <xf numFmtId="0" fontId="3" fillId="0" borderId="13" xfId="0" applyFont="1" applyBorder="1" applyAlignment="1">
      <alignment horizontal="center" vertical="center"/>
    </xf>
    <xf numFmtId="3" fontId="3" fillId="0" borderId="0" xfId="0" applyNumberFormat="1" applyFont="1" applyAlignment="1">
      <alignment vertical="center"/>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0" borderId="10" xfId="0" applyFont="1" applyBorder="1" applyAlignment="1">
      <alignment horizontal="justify" vertical="center" wrapText="1"/>
    </xf>
    <xf numFmtId="3" fontId="3" fillId="33" borderId="10" xfId="0"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3" fontId="3" fillId="33" borderId="13" xfId="0" applyNumberFormat="1" applyFont="1" applyFill="1" applyBorder="1" applyAlignment="1">
      <alignment horizontal="righ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justify" vertical="center" wrapText="1"/>
    </xf>
    <xf numFmtId="3" fontId="3" fillId="0" borderId="16" xfId="40" applyNumberFormat="1" applyFont="1" applyBorder="1" applyAlignment="1">
      <alignment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justify" vertical="center" wrapText="1"/>
    </xf>
    <xf numFmtId="3" fontId="3" fillId="0" borderId="10" xfId="40" applyNumberFormat="1" applyFont="1" applyBorder="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3" fontId="3" fillId="0" borderId="11" xfId="40" applyNumberFormat="1" applyFont="1" applyBorder="1" applyAlignment="1">
      <alignment vertical="center"/>
    </xf>
    <xf numFmtId="0" fontId="3" fillId="0" borderId="11"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5" xfId="0" applyFont="1" applyBorder="1" applyAlignment="1">
      <alignment horizontal="justify" vertical="center" wrapText="1"/>
    </xf>
    <xf numFmtId="3" fontId="3" fillId="0" borderId="15" xfId="40" applyNumberFormat="1" applyFont="1" applyBorder="1" applyAlignment="1">
      <alignment vertical="center"/>
    </xf>
    <xf numFmtId="0" fontId="3" fillId="0" borderId="15" xfId="0" applyFont="1" applyBorder="1" applyAlignment="1">
      <alignment horizontal="center" vertical="center" wrapText="1"/>
    </xf>
    <xf numFmtId="3" fontId="3" fillId="0" borderId="17" xfId="40" applyNumberFormat="1" applyFont="1" applyBorder="1" applyAlignment="1">
      <alignment vertical="center"/>
    </xf>
    <xf numFmtId="9" fontId="63" fillId="0" borderId="0" xfId="55" applyFont="1" applyAlignment="1">
      <alignment vertical="center"/>
    </xf>
    <xf numFmtId="0" fontId="75" fillId="0" borderId="13" xfId="0" applyFont="1" applyBorder="1" applyAlignment="1">
      <alignment horizontal="center" vertical="center" wrapText="1"/>
    </xf>
    <xf numFmtId="174" fontId="76" fillId="0" borderId="13" xfId="42" applyNumberFormat="1" applyFont="1" applyBorder="1" applyAlignment="1">
      <alignment horizontal="center" vertical="center"/>
    </xf>
    <xf numFmtId="174" fontId="76" fillId="0" borderId="13" xfId="42" applyNumberFormat="1" applyFont="1" applyBorder="1" applyAlignment="1">
      <alignment horizontal="center" vertical="center" wrapText="1"/>
    </xf>
    <xf numFmtId="0" fontId="75" fillId="0" borderId="14" xfId="0" applyFont="1" applyBorder="1" applyAlignment="1">
      <alignment horizontal="center" vertical="center" wrapText="1"/>
    </xf>
    <xf numFmtId="174" fontId="76" fillId="0" borderId="14" xfId="42" applyNumberFormat="1" applyFont="1" applyBorder="1" applyAlignment="1">
      <alignment horizontal="center" vertical="center"/>
    </xf>
    <xf numFmtId="174" fontId="76" fillId="0" borderId="14" xfId="42" applyNumberFormat="1" applyFont="1" applyBorder="1" applyAlignment="1">
      <alignment horizontal="center" vertical="center" wrapText="1"/>
    </xf>
    <xf numFmtId="0" fontId="75" fillId="0" borderId="11" xfId="0" applyFont="1" applyBorder="1" applyAlignment="1">
      <alignment horizontal="center" vertical="center" wrapText="1"/>
    </xf>
    <xf numFmtId="174" fontId="76" fillId="0" borderId="11" xfId="42" applyNumberFormat="1" applyFont="1" applyBorder="1" applyAlignment="1">
      <alignment horizontal="center" vertical="center"/>
    </xf>
    <xf numFmtId="174" fontId="76" fillId="0" borderId="11" xfId="42" applyNumberFormat="1" applyFont="1" applyBorder="1" applyAlignment="1">
      <alignment horizontal="center" vertical="center" wrapText="1"/>
    </xf>
    <xf numFmtId="0" fontId="73" fillId="0" borderId="0" xfId="0" applyFont="1" applyAlignment="1">
      <alignment horizontal="center" vertical="center"/>
    </xf>
    <xf numFmtId="0" fontId="2" fillId="0" borderId="10" xfId="0" applyFont="1" applyBorder="1" applyAlignment="1">
      <alignment horizontal="justify" vertical="center" wrapText="1"/>
    </xf>
    <xf numFmtId="0" fontId="73" fillId="0" borderId="10" xfId="0" applyFont="1" applyBorder="1" applyAlignment="1">
      <alignment horizontal="center" vertical="center"/>
    </xf>
    <xf numFmtId="174" fontId="8" fillId="33" borderId="14" xfId="42" applyNumberFormat="1" applyFont="1" applyFill="1" applyBorder="1" applyAlignment="1">
      <alignment vertical="center" wrapText="1"/>
    </xf>
    <xf numFmtId="0" fontId="73" fillId="0" borderId="10" xfId="0" applyFont="1" applyBorder="1" applyAlignment="1">
      <alignment horizontal="center" vertical="center" wrapText="1"/>
    </xf>
    <xf numFmtId="0" fontId="73" fillId="0" borderId="10" xfId="0" applyFont="1" applyBorder="1" applyAlignment="1">
      <alignment horizontal="center" vertical="center"/>
    </xf>
    <xf numFmtId="0" fontId="6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74" fontId="76" fillId="0" borderId="15" xfId="42" applyNumberFormat="1" applyFont="1" applyBorder="1" applyAlignment="1">
      <alignment horizontal="center" vertical="center"/>
    </xf>
    <xf numFmtId="0" fontId="75" fillId="0" borderId="0" xfId="0" applyFont="1" applyBorder="1" applyAlignment="1">
      <alignment horizontal="center" vertical="center"/>
    </xf>
    <xf numFmtId="174" fontId="76" fillId="0" borderId="18" xfId="42" applyNumberFormat="1" applyFont="1" applyBorder="1" applyAlignment="1">
      <alignment horizontal="center" vertical="center"/>
    </xf>
    <xf numFmtId="174" fontId="76" fillId="0" borderId="19" xfId="42" applyNumberFormat="1" applyFont="1" applyBorder="1" applyAlignment="1">
      <alignment horizontal="center" vertical="center"/>
    </xf>
    <xf numFmtId="174" fontId="76" fillId="0" borderId="20" xfId="42" applyNumberFormat="1" applyFont="1" applyBorder="1" applyAlignment="1">
      <alignment horizontal="center" vertical="center"/>
    </xf>
    <xf numFmtId="174" fontId="76" fillId="0" borderId="21" xfId="42" applyNumberFormat="1" applyFont="1" applyBorder="1" applyAlignment="1">
      <alignment horizontal="center" vertical="center"/>
    </xf>
    <xf numFmtId="0" fontId="70" fillId="0" borderId="0" xfId="0" applyFont="1" applyBorder="1" applyAlignment="1">
      <alignment horizontal="center" vertical="center"/>
    </xf>
    <xf numFmtId="0" fontId="63" fillId="0" borderId="18" xfId="0" applyFont="1" applyBorder="1" applyAlignment="1">
      <alignment horizontal="center" vertical="center" wrapText="1"/>
    </xf>
    <xf numFmtId="174" fontId="8" fillId="33" borderId="13" xfId="42" applyNumberFormat="1" applyFont="1" applyFill="1" applyBorder="1" applyAlignment="1">
      <alignment vertical="center" wrapText="1"/>
    </xf>
    <xf numFmtId="174" fontId="8" fillId="33" borderId="11" xfId="42" applyNumberFormat="1" applyFont="1" applyFill="1" applyBorder="1" applyAlignment="1">
      <alignment vertical="center" wrapText="1"/>
    </xf>
    <xf numFmtId="174" fontId="4" fillId="33" borderId="10" xfId="42" applyNumberFormat="1" applyFont="1" applyFill="1" applyBorder="1" applyAlignment="1">
      <alignment vertical="center" wrapText="1"/>
    </xf>
    <xf numFmtId="174" fontId="8" fillId="0" borderId="13" xfId="42" applyNumberFormat="1" applyFont="1" applyBorder="1" applyAlignment="1">
      <alignment vertical="center"/>
    </xf>
    <xf numFmtId="174" fontId="8" fillId="0" borderId="14" xfId="42" applyNumberFormat="1" applyFont="1" applyBorder="1" applyAlignment="1">
      <alignment vertical="center"/>
    </xf>
    <xf numFmtId="174" fontId="8" fillId="0" borderId="11" xfId="42" applyNumberFormat="1" applyFont="1" applyBorder="1" applyAlignment="1">
      <alignment vertical="center"/>
    </xf>
    <xf numFmtId="3" fontId="3" fillId="33" borderId="0" xfId="0" applyNumberFormat="1" applyFont="1" applyFill="1" applyAlignment="1">
      <alignment vertical="center"/>
    </xf>
    <xf numFmtId="0" fontId="3" fillId="33" borderId="0" xfId="0" applyFont="1" applyFill="1" applyAlignment="1">
      <alignment vertical="center"/>
    </xf>
    <xf numFmtId="1" fontId="3" fillId="0" borderId="0" xfId="0" applyNumberFormat="1" applyFont="1" applyAlignment="1">
      <alignment vertical="center"/>
    </xf>
    <xf numFmtId="0" fontId="3" fillId="33" borderId="18" xfId="0" applyFont="1" applyFill="1" applyBorder="1" applyAlignment="1">
      <alignment horizontal="center" vertical="center" wrapText="1"/>
    </xf>
    <xf numFmtId="0" fontId="8" fillId="0" borderId="18" xfId="0" applyFont="1" applyBorder="1" applyAlignment="1">
      <alignment horizontal="justify" vertical="center" wrapText="1"/>
    </xf>
    <xf numFmtId="3" fontId="3" fillId="33" borderId="18" xfId="0" applyNumberFormat="1" applyFont="1" applyFill="1" applyBorder="1" applyAlignment="1">
      <alignment horizontal="right" vertical="center" wrapText="1"/>
    </xf>
    <xf numFmtId="3" fontId="3" fillId="33" borderId="18" xfId="0" applyNumberFormat="1" applyFont="1" applyFill="1" applyBorder="1" applyAlignment="1">
      <alignment vertical="center" wrapText="1"/>
    </xf>
    <xf numFmtId="174" fontId="2" fillId="33" borderId="10" xfId="42" applyNumberFormat="1" applyFont="1" applyFill="1" applyBorder="1" applyAlignment="1">
      <alignment vertical="center" wrapText="1"/>
    </xf>
    <xf numFmtId="0" fontId="3" fillId="0" borderId="17" xfId="0" applyFont="1" applyBorder="1" applyAlignment="1">
      <alignment horizontal="center" vertical="center" wrapText="1"/>
    </xf>
    <xf numFmtId="0" fontId="2" fillId="0" borderId="0" xfId="0" applyFont="1" applyAlignment="1">
      <alignment vertical="center"/>
    </xf>
    <xf numFmtId="0" fontId="3" fillId="0" borderId="13" xfId="0" applyFont="1" applyBorder="1" applyAlignment="1">
      <alignment horizontal="center" vertical="center" wrapText="1"/>
    </xf>
    <xf numFmtId="0" fontId="3" fillId="0" borderId="0" xfId="0" applyFont="1" applyAlignment="1">
      <alignment horizontal="center" vertical="center"/>
    </xf>
    <xf numFmtId="171" fontId="2" fillId="0" borderId="0" xfId="42" applyFont="1" applyAlignment="1">
      <alignment vertical="center"/>
    </xf>
    <xf numFmtId="0" fontId="6" fillId="0" borderId="0" xfId="0" applyFont="1" applyAlignment="1">
      <alignment vertical="center"/>
    </xf>
    <xf numFmtId="3" fontId="6" fillId="0" borderId="10" xfId="40" applyNumberFormat="1" applyFont="1" applyBorder="1" applyAlignment="1">
      <alignment vertical="center"/>
    </xf>
    <xf numFmtId="0" fontId="2" fillId="33" borderId="10" xfId="0" applyFont="1" applyFill="1" applyBorder="1" applyAlignment="1">
      <alignment horizontal="center" vertical="center" wrapText="1"/>
    </xf>
    <xf numFmtId="174" fontId="3" fillId="0" borderId="0" xfId="0" applyNumberFormat="1" applyFont="1" applyAlignment="1">
      <alignment vertical="center"/>
    </xf>
    <xf numFmtId="0" fontId="3" fillId="33" borderId="14" xfId="0" applyFont="1" applyFill="1" applyBorder="1" applyAlignment="1">
      <alignment horizontal="center" vertical="center" wrapText="1"/>
    </xf>
    <xf numFmtId="0" fontId="8" fillId="0" borderId="14" xfId="0" applyFont="1" applyBorder="1" applyAlignment="1">
      <alignment horizontal="justify" vertical="center" wrapText="1"/>
    </xf>
    <xf numFmtId="0" fontId="8" fillId="33" borderId="16" xfId="0" applyFont="1" applyFill="1" applyBorder="1" applyAlignment="1">
      <alignment horizontal="center" vertical="center" wrapText="1"/>
    </xf>
    <xf numFmtId="0" fontId="71" fillId="0" borderId="16" xfId="0" applyFont="1" applyBorder="1" applyAlignment="1">
      <alignment horizontal="left" vertical="center"/>
    </xf>
    <xf numFmtId="3" fontId="3" fillId="33" borderId="16" xfId="0" applyNumberFormat="1" applyFont="1" applyFill="1" applyBorder="1" applyAlignment="1">
      <alignment horizontal="right" vertical="center" wrapText="1"/>
    </xf>
    <xf numFmtId="3" fontId="3" fillId="33" borderId="16" xfId="0" applyNumberFormat="1" applyFont="1" applyFill="1" applyBorder="1" applyAlignment="1">
      <alignment vertical="center" wrapText="1"/>
    </xf>
    <xf numFmtId="188" fontId="3" fillId="0" borderId="0" xfId="55" applyNumberFormat="1" applyFont="1" applyAlignment="1">
      <alignment vertical="center"/>
    </xf>
    <xf numFmtId="0" fontId="77" fillId="33" borderId="14" xfId="0" applyFont="1" applyFill="1" applyBorder="1" applyAlignment="1">
      <alignment horizontal="left" vertical="center" wrapText="1"/>
    </xf>
    <xf numFmtId="0" fontId="12" fillId="33" borderId="0" xfId="0" applyFont="1" applyFill="1" applyAlignment="1">
      <alignment horizontal="center" vertical="center" wrapText="1"/>
    </xf>
    <xf numFmtId="0" fontId="12" fillId="33" borderId="0" xfId="0" applyFont="1" applyFill="1" applyAlignment="1">
      <alignment horizontal="justify" vertical="center" wrapText="1"/>
    </xf>
    <xf numFmtId="0" fontId="12" fillId="33" borderId="0" xfId="0" applyFont="1" applyFill="1" applyAlignment="1">
      <alignment vertical="center" wrapText="1"/>
    </xf>
    <xf numFmtId="174" fontId="12" fillId="33" borderId="0" xfId="42" applyNumberFormat="1" applyFont="1" applyFill="1" applyAlignment="1">
      <alignment horizontal="right" vertical="center" wrapText="1"/>
    </xf>
    <xf numFmtId="174" fontId="12" fillId="33" borderId="0" xfId="42" applyNumberFormat="1" applyFont="1" applyFill="1" applyAlignment="1">
      <alignment horizontal="center" vertical="center" wrapText="1"/>
    </xf>
    <xf numFmtId="174" fontId="13" fillId="33" borderId="22" xfId="0" applyNumberFormat="1" applyFont="1" applyFill="1" applyBorder="1" applyAlignment="1">
      <alignment horizontal="right" vertical="center" wrapText="1"/>
    </xf>
    <xf numFmtId="0" fontId="9" fillId="33" borderId="0" xfId="0" applyFont="1" applyFill="1" applyAlignment="1">
      <alignment vertical="center" wrapText="1"/>
    </xf>
    <xf numFmtId="0" fontId="9" fillId="33" borderId="10" xfId="0" applyFont="1" applyFill="1" applyBorder="1" applyAlignment="1">
      <alignment horizontal="center" vertical="center" wrapText="1"/>
    </xf>
    <xf numFmtId="0" fontId="9" fillId="33" borderId="0" xfId="0" applyFont="1" applyFill="1" applyAlignment="1">
      <alignment horizontal="center" vertical="center" wrapText="1"/>
    </xf>
    <xf numFmtId="0" fontId="9" fillId="33" borderId="18" xfId="0" applyFont="1" applyFill="1" applyBorder="1" applyAlignment="1">
      <alignment horizontal="center" vertical="center" wrapText="1"/>
    </xf>
    <xf numFmtId="174" fontId="9" fillId="33" borderId="18" xfId="42" applyNumberFormat="1" applyFont="1" applyFill="1" applyBorder="1" applyAlignment="1">
      <alignment horizontal="right" vertical="center" wrapText="1"/>
    </xf>
    <xf numFmtId="174" fontId="9" fillId="33" borderId="18" xfId="42" applyNumberFormat="1" applyFont="1" applyFill="1" applyBorder="1" applyAlignment="1">
      <alignment horizontal="center" vertical="center" wrapText="1"/>
    </xf>
    <xf numFmtId="0" fontId="9" fillId="33" borderId="10" xfId="0" applyFont="1" applyFill="1" applyBorder="1" applyAlignment="1">
      <alignment horizontal="justify" vertical="center" wrapText="1"/>
    </xf>
    <xf numFmtId="174" fontId="9" fillId="33" borderId="10" xfId="42" applyNumberFormat="1" applyFont="1" applyFill="1" applyBorder="1" applyAlignment="1">
      <alignment horizontal="right" vertical="center"/>
    </xf>
    <xf numFmtId="3" fontId="9" fillId="33" borderId="10" xfId="42" applyNumberFormat="1"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3" fontId="9" fillId="33" borderId="10" xfId="42" applyNumberFormat="1" applyFont="1" applyFill="1" applyBorder="1" applyAlignment="1">
      <alignment horizontal="right" vertical="center"/>
    </xf>
    <xf numFmtId="3" fontId="9" fillId="33" borderId="10" xfId="42" applyNumberFormat="1" applyFont="1" applyFill="1" applyBorder="1" applyAlignment="1">
      <alignment horizontal="justify" vertical="center"/>
    </xf>
    <xf numFmtId="0" fontId="9" fillId="33" borderId="10" xfId="0" applyFont="1" applyFill="1" applyBorder="1" applyAlignment="1">
      <alignment horizontal="center" vertical="center"/>
    </xf>
    <xf numFmtId="174" fontId="9" fillId="33" borderId="10" xfId="42" applyNumberFormat="1" applyFont="1" applyFill="1" applyBorder="1" applyAlignment="1">
      <alignment vertical="center"/>
    </xf>
    <xf numFmtId="0" fontId="12" fillId="33" borderId="10" xfId="0" applyFont="1" applyFill="1" applyBorder="1" applyAlignment="1">
      <alignment horizontal="center" vertical="center"/>
    </xf>
    <xf numFmtId="0" fontId="12" fillId="33" borderId="10" xfId="0" applyFont="1" applyFill="1" applyBorder="1" applyAlignment="1">
      <alignment horizontal="justify" vertical="center" wrapText="1"/>
    </xf>
    <xf numFmtId="174" fontId="12" fillId="33" borderId="10" xfId="42" applyNumberFormat="1" applyFont="1" applyFill="1" applyBorder="1" applyAlignment="1">
      <alignment horizontal="right" vertical="center"/>
    </xf>
    <xf numFmtId="3" fontId="12" fillId="33" borderId="10" xfId="42"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3" fontId="12" fillId="33" borderId="10" xfId="42" applyNumberFormat="1" applyFont="1" applyFill="1" applyBorder="1" applyAlignment="1">
      <alignment vertical="center"/>
    </xf>
    <xf numFmtId="3" fontId="12" fillId="33" borderId="10" xfId="42" applyNumberFormat="1" applyFont="1" applyFill="1" applyBorder="1" applyAlignment="1">
      <alignment horizontal="justify" vertical="center"/>
    </xf>
    <xf numFmtId="0" fontId="12" fillId="33" borderId="13" xfId="0" applyFont="1" applyFill="1" applyBorder="1" applyAlignment="1">
      <alignment horizontal="center" vertical="center"/>
    </xf>
    <xf numFmtId="0" fontId="12" fillId="33" borderId="13" xfId="0" applyFont="1" applyFill="1" applyBorder="1" applyAlignment="1">
      <alignment horizontal="justify" vertical="center" wrapText="1"/>
    </xf>
    <xf numFmtId="174" fontId="12" fillId="33" borderId="13" xfId="42" applyNumberFormat="1" applyFont="1" applyFill="1" applyBorder="1" applyAlignment="1">
      <alignment horizontal="right" vertical="center"/>
    </xf>
    <xf numFmtId="3" fontId="12" fillId="33" borderId="13" xfId="42"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3" fontId="12" fillId="33" borderId="13" xfId="42" applyNumberFormat="1" applyFont="1" applyFill="1" applyBorder="1" applyAlignment="1">
      <alignment vertical="center"/>
    </xf>
    <xf numFmtId="3" fontId="12" fillId="33" borderId="13" xfId="42" applyNumberFormat="1" applyFont="1" applyFill="1" applyBorder="1" applyAlignment="1">
      <alignment horizontal="justify" vertical="center"/>
    </xf>
    <xf numFmtId="0" fontId="12" fillId="33" borderId="14" xfId="0" applyFont="1" applyFill="1" applyBorder="1" applyAlignment="1">
      <alignment horizontal="center" vertical="center"/>
    </xf>
    <xf numFmtId="0" fontId="12" fillId="33" borderId="14" xfId="0" applyFont="1" applyFill="1" applyBorder="1" applyAlignment="1">
      <alignment horizontal="justify" vertical="center" wrapText="1"/>
    </xf>
    <xf numFmtId="174" fontId="12" fillId="33" borderId="14" xfId="42" applyNumberFormat="1" applyFont="1" applyFill="1" applyBorder="1" applyAlignment="1">
      <alignment horizontal="right" vertical="center"/>
    </xf>
    <xf numFmtId="3" fontId="12" fillId="33" borderId="14" xfId="42" applyNumberFormat="1" applyFont="1" applyFill="1" applyBorder="1" applyAlignment="1">
      <alignment horizontal="center" vertical="center" wrapText="1"/>
    </xf>
    <xf numFmtId="0" fontId="12" fillId="33" borderId="14" xfId="0" applyFont="1" applyFill="1" applyBorder="1" applyAlignment="1">
      <alignment horizontal="center" vertical="center" wrapText="1"/>
    </xf>
    <xf numFmtId="3" fontId="12" fillId="33" borderId="14" xfId="42" applyNumberFormat="1" applyFont="1" applyFill="1" applyBorder="1" applyAlignment="1">
      <alignment vertical="center"/>
    </xf>
    <xf numFmtId="3" fontId="12" fillId="33" borderId="14" xfId="42" applyNumberFormat="1" applyFont="1" applyFill="1" applyBorder="1" applyAlignment="1">
      <alignment horizontal="justify" vertical="center"/>
    </xf>
    <xf numFmtId="0" fontId="12" fillId="33" borderId="15" xfId="0" applyFont="1" applyFill="1" applyBorder="1" applyAlignment="1">
      <alignment horizontal="center" vertical="center"/>
    </xf>
    <xf numFmtId="0" fontId="12" fillId="33" borderId="15" xfId="0" applyFont="1" applyFill="1" applyBorder="1" applyAlignment="1">
      <alignment horizontal="justify" vertical="center" wrapText="1"/>
    </xf>
    <xf numFmtId="174" fontId="12" fillId="33" borderId="15" xfId="42" applyNumberFormat="1" applyFont="1" applyFill="1" applyBorder="1" applyAlignment="1">
      <alignment horizontal="right" vertical="center"/>
    </xf>
    <xf numFmtId="3" fontId="12" fillId="33" borderId="15" xfId="42"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3" fontId="12" fillId="33" borderId="15" xfId="42" applyNumberFormat="1" applyFont="1" applyFill="1" applyBorder="1" applyAlignment="1">
      <alignment vertical="center"/>
    </xf>
    <xf numFmtId="3" fontId="12" fillId="33" borderId="15" xfId="42" applyNumberFormat="1" applyFont="1" applyFill="1" applyBorder="1" applyAlignment="1">
      <alignment horizontal="justify" vertical="center"/>
    </xf>
    <xf numFmtId="174" fontId="78" fillId="0" borderId="10" xfId="42" applyNumberFormat="1" applyFont="1" applyBorder="1" applyAlignment="1">
      <alignment horizontal="right" vertical="center" wrapText="1"/>
    </xf>
    <xf numFmtId="174" fontId="78" fillId="33" borderId="13" xfId="42" applyNumberFormat="1" applyFont="1" applyFill="1" applyBorder="1" applyAlignment="1">
      <alignment horizontal="justify" vertical="center" wrapText="1"/>
    </xf>
    <xf numFmtId="174" fontId="78" fillId="33" borderId="13" xfId="42" applyNumberFormat="1" applyFont="1" applyFill="1" applyBorder="1" applyAlignment="1">
      <alignment horizontal="right" vertical="center" wrapText="1"/>
    </xf>
    <xf numFmtId="174" fontId="78" fillId="33" borderId="14" xfId="42" applyNumberFormat="1" applyFont="1" applyFill="1" applyBorder="1" applyAlignment="1">
      <alignment horizontal="justify" vertical="center" wrapText="1"/>
    </xf>
    <xf numFmtId="174" fontId="78" fillId="33" borderId="14" xfId="42" applyNumberFormat="1" applyFont="1" applyFill="1" applyBorder="1" applyAlignment="1">
      <alignment horizontal="right" vertical="center" wrapText="1"/>
    </xf>
    <xf numFmtId="3" fontId="12" fillId="33" borderId="14" xfId="42" applyNumberFormat="1" applyFont="1" applyFill="1" applyBorder="1" applyAlignment="1">
      <alignment horizontal="justify" vertical="center" wrapText="1"/>
    </xf>
    <xf numFmtId="0" fontId="12" fillId="33" borderId="11" xfId="0" applyFont="1" applyFill="1" applyBorder="1" applyAlignment="1">
      <alignment horizontal="center" vertical="center"/>
    </xf>
    <xf numFmtId="174" fontId="78" fillId="33" borderId="11" xfId="42" applyNumberFormat="1" applyFont="1" applyFill="1" applyBorder="1" applyAlignment="1">
      <alignment horizontal="justify" vertical="center" wrapText="1"/>
    </xf>
    <xf numFmtId="0" fontId="78" fillId="33" borderId="11" xfId="0" applyFont="1" applyFill="1" applyBorder="1" applyAlignment="1">
      <alignment horizontal="left" vertical="center"/>
    </xf>
    <xf numFmtId="174" fontId="78" fillId="33" borderId="11" xfId="42" applyNumberFormat="1" applyFont="1" applyFill="1" applyBorder="1" applyAlignment="1">
      <alignment horizontal="right" vertical="center" wrapText="1"/>
    </xf>
    <xf numFmtId="3" fontId="12" fillId="33" borderId="11" xfId="42"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4" fillId="33" borderId="11" xfId="42" applyNumberFormat="1" applyFont="1" applyFill="1" applyBorder="1" applyAlignment="1">
      <alignment horizontal="justify" vertical="center" wrapText="1"/>
    </xf>
    <xf numFmtId="174" fontId="12" fillId="33" borderId="0" xfId="42" applyNumberFormat="1" applyFont="1" applyFill="1" applyAlignment="1">
      <alignment vertical="center" wrapText="1"/>
    </xf>
    <xf numFmtId="174" fontId="78" fillId="33" borderId="10" xfId="42" applyNumberFormat="1" applyFont="1" applyFill="1" applyBorder="1" applyAlignment="1">
      <alignment horizontal="justify" vertical="center" wrapText="1"/>
    </xf>
    <xf numFmtId="0" fontId="78" fillId="33" borderId="10" xfId="0" applyFont="1" applyFill="1" applyBorder="1" applyAlignment="1">
      <alignment horizontal="left" vertical="center"/>
    </xf>
    <xf numFmtId="174" fontId="78" fillId="33" borderId="10" xfId="42" applyNumberFormat="1" applyFont="1" applyFill="1" applyBorder="1" applyAlignment="1">
      <alignment horizontal="right" vertical="center" wrapText="1"/>
    </xf>
    <xf numFmtId="0" fontId="78" fillId="33" borderId="10" xfId="42" applyNumberFormat="1" applyFont="1" applyFill="1" applyBorder="1" applyAlignment="1">
      <alignment horizontal="justify"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justify" vertical="center" wrapText="1"/>
    </xf>
    <xf numFmtId="0" fontId="78" fillId="33" borderId="16" xfId="0" applyFont="1" applyFill="1" applyBorder="1" applyAlignment="1">
      <alignment horizontal="left" vertical="center"/>
    </xf>
    <xf numFmtId="174" fontId="12" fillId="33" borderId="16" xfId="42" applyNumberFormat="1" applyFont="1" applyFill="1" applyBorder="1" applyAlignment="1">
      <alignment horizontal="right" vertical="center"/>
    </xf>
    <xf numFmtId="3" fontId="12" fillId="33" borderId="16" xfId="42" applyNumberFormat="1" applyFont="1" applyFill="1" applyBorder="1" applyAlignment="1">
      <alignment horizontal="center" vertical="center"/>
    </xf>
    <xf numFmtId="0" fontId="12" fillId="33" borderId="16" xfId="0" applyFont="1" applyFill="1" applyBorder="1" applyAlignment="1">
      <alignment horizontal="center" vertical="center" wrapText="1"/>
    </xf>
    <xf numFmtId="174" fontId="12" fillId="33" borderId="16" xfId="42" applyNumberFormat="1" applyFont="1" applyFill="1" applyBorder="1" applyAlignment="1">
      <alignment vertical="center"/>
    </xf>
    <xf numFmtId="3" fontId="12" fillId="33" borderId="16" xfId="42" applyNumberFormat="1" applyFont="1" applyFill="1" applyBorder="1" applyAlignment="1">
      <alignment horizontal="justify" vertical="center"/>
    </xf>
    <xf numFmtId="0" fontId="15" fillId="33" borderId="10" xfId="0" applyFont="1" applyFill="1" applyBorder="1" applyAlignment="1">
      <alignment horizontal="center" vertical="center" wrapText="1"/>
    </xf>
    <xf numFmtId="3" fontId="9" fillId="33" borderId="10" xfId="0" applyNumberFormat="1" applyFont="1" applyFill="1" applyBorder="1" applyAlignment="1">
      <alignment horizontal="justify" vertical="center"/>
    </xf>
    <xf numFmtId="0" fontId="13" fillId="33" borderId="0" xfId="0" applyFont="1" applyFill="1" applyAlignment="1">
      <alignment vertical="center" wrapText="1"/>
    </xf>
    <xf numFmtId="3" fontId="12" fillId="33" borderId="16" xfId="42" applyNumberFormat="1" applyFont="1" applyFill="1" applyBorder="1" applyAlignment="1">
      <alignment vertical="center" wrapText="1"/>
    </xf>
    <xf numFmtId="0" fontId="12" fillId="33" borderId="17" xfId="0" applyFont="1" applyFill="1" applyBorder="1" applyAlignment="1">
      <alignment horizontal="center" vertical="center"/>
    </xf>
    <xf numFmtId="0" fontId="12" fillId="33" borderId="17" xfId="0" applyFont="1" applyFill="1" applyBorder="1" applyAlignment="1">
      <alignment horizontal="justify" vertical="center" wrapText="1"/>
    </xf>
    <xf numFmtId="174" fontId="12" fillId="33" borderId="17" xfId="42" applyNumberFormat="1" applyFont="1" applyFill="1" applyBorder="1" applyAlignment="1">
      <alignment horizontal="right" vertical="center"/>
    </xf>
    <xf numFmtId="3" fontId="12" fillId="33" borderId="17" xfId="42" applyNumberFormat="1" applyFont="1" applyFill="1" applyBorder="1" applyAlignment="1">
      <alignment horizontal="center" vertical="center"/>
    </xf>
    <xf numFmtId="0" fontId="12" fillId="33" borderId="17" xfId="0" applyFont="1" applyFill="1" applyBorder="1" applyAlignment="1">
      <alignment horizontal="center" vertical="center" wrapText="1"/>
    </xf>
    <xf numFmtId="174" fontId="12" fillId="33" borderId="17" xfId="42" applyNumberFormat="1" applyFont="1" applyFill="1" applyBorder="1" applyAlignment="1">
      <alignment vertical="center"/>
    </xf>
    <xf numFmtId="174" fontId="12" fillId="33" borderId="14" xfId="42" applyNumberFormat="1" applyFont="1" applyFill="1" applyBorder="1" applyAlignment="1">
      <alignment vertical="center"/>
    </xf>
    <xf numFmtId="3" fontId="12" fillId="33" borderId="13" xfId="42" applyNumberFormat="1" applyFont="1" applyFill="1" applyBorder="1" applyAlignment="1">
      <alignment vertical="center" wrapText="1"/>
    </xf>
    <xf numFmtId="0" fontId="78" fillId="0" borderId="14" xfId="0" applyFont="1" applyBorder="1" applyAlignment="1">
      <alignment horizontal="justify" vertical="center" wrapText="1"/>
    </xf>
    <xf numFmtId="3" fontId="12" fillId="33" borderId="14" xfId="42" applyNumberFormat="1" applyFont="1" applyFill="1" applyBorder="1" applyAlignment="1">
      <alignment horizontal="center" vertical="center"/>
    </xf>
    <xf numFmtId="3" fontId="12" fillId="33" borderId="14" xfId="42" applyNumberFormat="1" applyFont="1" applyFill="1" applyBorder="1" applyAlignment="1">
      <alignment vertical="center" wrapText="1"/>
    </xf>
    <xf numFmtId="0" fontId="12" fillId="0" borderId="14" xfId="0" applyFont="1" applyBorder="1" applyAlignment="1">
      <alignment horizontal="justify" vertical="center" wrapText="1"/>
    </xf>
    <xf numFmtId="0" fontId="78" fillId="0" borderId="14" xfId="0" applyFont="1" applyBorder="1" applyAlignment="1">
      <alignment horizontal="justify" wrapText="1"/>
    </xf>
    <xf numFmtId="0" fontId="79" fillId="33" borderId="14" xfId="0" applyFont="1" applyFill="1" applyBorder="1" applyAlignment="1">
      <alignment horizontal="justify" vertical="center" wrapText="1"/>
    </xf>
    <xf numFmtId="1" fontId="12" fillId="0" borderId="14" xfId="53" applyNumberFormat="1" applyFont="1" applyBorder="1" applyAlignment="1">
      <alignment horizontal="justify" vertical="center" wrapText="1"/>
      <protection/>
    </xf>
    <xf numFmtId="174" fontId="12" fillId="33" borderId="11" xfId="42" applyNumberFormat="1" applyFont="1" applyFill="1" applyBorder="1" applyAlignment="1">
      <alignment horizontal="right" vertical="center"/>
    </xf>
    <xf numFmtId="3" fontId="12" fillId="33" borderId="11" xfId="42" applyNumberFormat="1" applyFont="1" applyFill="1" applyBorder="1" applyAlignment="1">
      <alignment horizontal="center" vertical="center"/>
    </xf>
    <xf numFmtId="0" fontId="78" fillId="0" borderId="13" xfId="0" applyFont="1" applyBorder="1" applyAlignment="1">
      <alignment horizontal="justify" vertical="center" wrapText="1"/>
    </xf>
    <xf numFmtId="174" fontId="12" fillId="33" borderId="14" xfId="42" applyNumberFormat="1" applyFont="1" applyFill="1" applyBorder="1" applyAlignment="1">
      <alignment horizontal="right" vertical="center" wrapText="1"/>
    </xf>
    <xf numFmtId="0" fontId="78" fillId="0" borderId="11" xfId="0" applyFont="1" applyBorder="1" applyAlignment="1">
      <alignment horizontal="justify" vertical="center" wrapText="1"/>
    </xf>
    <xf numFmtId="174" fontId="12" fillId="33" borderId="11" xfId="42" applyNumberFormat="1" applyFont="1" applyFill="1" applyBorder="1" applyAlignment="1">
      <alignment horizontal="right" vertical="center" wrapText="1"/>
    </xf>
    <xf numFmtId="174" fontId="12" fillId="33" borderId="13" xfId="42" applyNumberFormat="1" applyFont="1" applyFill="1" applyBorder="1" applyAlignment="1">
      <alignment horizontal="right" vertical="center" wrapText="1"/>
    </xf>
    <xf numFmtId="174" fontId="12" fillId="33" borderId="13" xfId="42" applyNumberFormat="1" applyFont="1" applyFill="1" applyBorder="1" applyAlignment="1">
      <alignment vertical="center" wrapText="1"/>
    </xf>
    <xf numFmtId="174" fontId="12" fillId="33" borderId="14" xfId="42" applyNumberFormat="1" applyFont="1" applyFill="1" applyBorder="1" applyAlignment="1">
      <alignment vertical="center" wrapText="1"/>
    </xf>
    <xf numFmtId="0" fontId="12" fillId="33" borderId="11" xfId="0" applyFont="1" applyFill="1" applyBorder="1" applyAlignment="1">
      <alignment horizontal="justify" vertical="center" wrapText="1"/>
    </xf>
    <xf numFmtId="174" fontId="12" fillId="33" borderId="11" xfId="42" applyNumberFormat="1" applyFont="1" applyFill="1" applyBorder="1" applyAlignment="1">
      <alignment vertical="center" wrapText="1"/>
    </xf>
    <xf numFmtId="0" fontId="12" fillId="33" borderId="11" xfId="0" applyFont="1" applyFill="1" applyBorder="1" applyAlignment="1">
      <alignment vertical="center" wrapText="1"/>
    </xf>
    <xf numFmtId="174" fontId="12" fillId="33" borderId="11" xfId="42" applyNumberFormat="1" applyFont="1" applyFill="1" applyBorder="1" applyAlignment="1">
      <alignment vertical="center"/>
    </xf>
    <xf numFmtId="174" fontId="12" fillId="33" borderId="13" xfId="42" applyNumberFormat="1" applyFont="1" applyFill="1" applyBorder="1" applyAlignment="1">
      <alignment vertical="center"/>
    </xf>
    <xf numFmtId="3" fontId="12" fillId="33" borderId="11" xfId="42" applyNumberFormat="1" applyFont="1" applyFill="1" applyBorder="1" applyAlignment="1">
      <alignment vertical="center" wrapText="1"/>
    </xf>
    <xf numFmtId="0" fontId="12" fillId="33" borderId="14" xfId="0" applyFont="1" applyFill="1" applyBorder="1" applyAlignment="1">
      <alignment vertical="center" wrapText="1"/>
    </xf>
    <xf numFmtId="0" fontId="12" fillId="33" borderId="13" xfId="0" applyFont="1" applyFill="1" applyBorder="1" applyAlignment="1">
      <alignment vertical="center" wrapText="1"/>
    </xf>
    <xf numFmtId="0" fontId="15" fillId="33" borderId="10" xfId="0" applyFont="1" applyFill="1" applyBorder="1" applyAlignment="1">
      <alignment horizontal="justify" vertical="center" wrapText="1"/>
    </xf>
    <xf numFmtId="0" fontId="15" fillId="33" borderId="10" xfId="0" applyFont="1" applyFill="1" applyBorder="1" applyAlignment="1">
      <alignment vertical="center" wrapText="1"/>
    </xf>
    <xf numFmtId="174" fontId="15" fillId="33" borderId="10" xfId="42" applyNumberFormat="1" applyFont="1" applyFill="1" applyBorder="1" applyAlignment="1">
      <alignment horizontal="right" vertical="center" wrapText="1"/>
    </xf>
    <xf numFmtId="174" fontId="15" fillId="33" borderId="10" xfId="42" applyNumberFormat="1" applyFont="1" applyFill="1" applyBorder="1" applyAlignment="1">
      <alignment vertical="center" wrapText="1"/>
    </xf>
    <xf numFmtId="3" fontId="15" fillId="33" borderId="10" xfId="42" applyNumberFormat="1" applyFont="1" applyFill="1" applyBorder="1" applyAlignment="1">
      <alignment vertical="center" wrapText="1"/>
    </xf>
    <xf numFmtId="0" fontId="15" fillId="33" borderId="0" xfId="0" applyFont="1" applyFill="1" applyAlignment="1">
      <alignment vertical="center" wrapText="1"/>
    </xf>
    <xf numFmtId="0" fontId="15" fillId="33" borderId="10" xfId="0" applyFont="1" applyFill="1" applyBorder="1" applyAlignment="1">
      <alignment horizontal="center" vertical="center"/>
    </xf>
    <xf numFmtId="0" fontId="80" fillId="0" borderId="10" xfId="0" applyFont="1" applyBorder="1" applyAlignment="1">
      <alignment horizontal="justify" vertical="center" wrapText="1"/>
    </xf>
    <xf numFmtId="174" fontId="15" fillId="33" borderId="10" xfId="42" applyNumberFormat="1" applyFont="1" applyFill="1" applyBorder="1" applyAlignment="1">
      <alignment horizontal="right" vertical="center"/>
    </xf>
    <xf numFmtId="3" fontId="15" fillId="33" borderId="10" xfId="42" applyNumberFormat="1" applyFont="1" applyFill="1" applyBorder="1" applyAlignment="1">
      <alignment horizontal="center" vertical="center"/>
    </xf>
    <xf numFmtId="174" fontId="15" fillId="33" borderId="10" xfId="42" applyNumberFormat="1" applyFont="1" applyFill="1" applyBorder="1" applyAlignment="1">
      <alignment vertical="center"/>
    </xf>
    <xf numFmtId="0" fontId="12" fillId="33" borderId="11" xfId="0" applyFont="1" applyFill="1" applyBorder="1" applyAlignment="1">
      <alignment horizontal="center" vertical="center" wrapText="1"/>
    </xf>
    <xf numFmtId="174" fontId="63" fillId="0" borderId="10" xfId="42" applyNumberFormat="1" applyFont="1" applyBorder="1" applyAlignment="1">
      <alignment horizontal="center" vertical="center"/>
    </xf>
    <xf numFmtId="174" fontId="81" fillId="0" borderId="10" xfId="42" applyNumberFormat="1" applyFont="1" applyBorder="1" applyAlignment="1">
      <alignment vertical="center"/>
    </xf>
    <xf numFmtId="174" fontId="4" fillId="0" borderId="10" xfId="42" applyNumberFormat="1" applyFont="1" applyBorder="1" applyAlignment="1">
      <alignment horizontal="center" vertical="center"/>
    </xf>
    <xf numFmtId="174" fontId="4" fillId="0" borderId="10" xfId="42" applyNumberFormat="1" applyFont="1" applyBorder="1" applyAlignment="1">
      <alignment horizontal="left" vertical="center"/>
    </xf>
    <xf numFmtId="174" fontId="8" fillId="0" borderId="13" xfId="42" applyNumberFormat="1" applyFont="1" applyBorder="1" applyAlignment="1">
      <alignment horizontal="center" vertical="center" wrapText="1"/>
    </xf>
    <xf numFmtId="174" fontId="71" fillId="0" borderId="13" xfId="42" applyNumberFormat="1" applyFont="1" applyBorder="1" applyAlignment="1">
      <alignment vertical="center"/>
    </xf>
    <xf numFmtId="174" fontId="8" fillId="0" borderId="14" xfId="42" applyNumberFormat="1" applyFont="1" applyBorder="1" applyAlignment="1">
      <alignment horizontal="center" vertical="center" wrapText="1"/>
    </xf>
    <xf numFmtId="174" fontId="71" fillId="0" borderId="14" xfId="42" applyNumberFormat="1" applyFont="1" applyBorder="1" applyAlignment="1">
      <alignment vertical="center"/>
    </xf>
    <xf numFmtId="174" fontId="71" fillId="0" borderId="11" xfId="42" applyNumberFormat="1" applyFont="1" applyBorder="1" applyAlignment="1">
      <alignment vertical="center"/>
    </xf>
    <xf numFmtId="174" fontId="4" fillId="0" borderId="10" xfId="42" applyNumberFormat="1" applyFont="1" applyBorder="1" applyAlignment="1">
      <alignment horizontal="center" vertical="center" wrapText="1"/>
    </xf>
    <xf numFmtId="174" fontId="4" fillId="0" borderId="10" xfId="42" applyNumberFormat="1" applyFont="1" applyBorder="1" applyAlignment="1">
      <alignment horizontal="left" vertical="center" wrapText="1"/>
    </xf>
    <xf numFmtId="174" fontId="71" fillId="0" borderId="13" xfId="42" applyNumberFormat="1" applyFont="1" applyBorder="1" applyAlignment="1">
      <alignment horizontal="left" vertical="center"/>
    </xf>
    <xf numFmtId="174" fontId="71" fillId="0" borderId="14" xfId="42" applyNumberFormat="1" applyFont="1" applyBorder="1" applyAlignment="1">
      <alignment horizontal="left" vertical="center"/>
    </xf>
    <xf numFmtId="174" fontId="8" fillId="0" borderId="11" xfId="42" applyNumberFormat="1" applyFont="1" applyBorder="1" applyAlignment="1">
      <alignment horizontal="center" vertical="center" wrapText="1"/>
    </xf>
    <xf numFmtId="174" fontId="71" fillId="0" borderId="11" xfId="42" applyNumberFormat="1" applyFont="1" applyBorder="1" applyAlignment="1">
      <alignment horizontal="left" vertical="center"/>
    </xf>
    <xf numFmtId="0" fontId="70" fillId="0" borderId="0" xfId="0" applyFont="1" applyAlignment="1">
      <alignment horizontal="center" vertical="center"/>
    </xf>
    <xf numFmtId="0" fontId="6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3" fontId="3" fillId="33" borderId="17" xfId="0" applyNumberFormat="1" applyFont="1" applyFill="1" applyBorder="1" applyAlignment="1">
      <alignment horizontal="right" vertical="center" wrapText="1"/>
    </xf>
    <xf numFmtId="0" fontId="8" fillId="0" borderId="17" xfId="0" applyFont="1" applyBorder="1" applyAlignment="1">
      <alignment horizontal="justify" vertical="center" wrapText="1"/>
    </xf>
    <xf numFmtId="0" fontId="71" fillId="33" borderId="16" xfId="0" applyFont="1" applyFill="1" applyBorder="1" applyAlignment="1">
      <alignment horizontal="justify" vertical="center" wrapText="1"/>
    </xf>
    <xf numFmtId="185" fontId="3" fillId="0" borderId="0" xfId="0" applyNumberFormat="1" applyFont="1" applyAlignment="1">
      <alignment vertical="center"/>
    </xf>
    <xf numFmtId="0" fontId="8" fillId="33" borderId="15" xfId="0" applyFont="1" applyFill="1" applyBorder="1" applyAlignment="1">
      <alignment horizontal="center" vertical="center" wrapText="1"/>
    </xf>
    <xf numFmtId="0" fontId="71" fillId="33" borderId="15" xfId="0" applyFont="1" applyFill="1" applyBorder="1" applyAlignment="1">
      <alignment horizontal="justify" vertical="center" wrapText="1"/>
    </xf>
    <xf numFmtId="0" fontId="4" fillId="0" borderId="10" xfId="0" applyFont="1" applyBorder="1" applyAlignment="1">
      <alignment horizontal="center" vertical="center"/>
    </xf>
    <xf numFmtId="3" fontId="4" fillId="33" borderId="10" xfId="0" applyNumberFormat="1" applyFont="1" applyFill="1" applyBorder="1" applyAlignment="1">
      <alignment horizontal="right" vertical="center" wrapText="1"/>
    </xf>
    <xf numFmtId="0" fontId="4" fillId="0" borderId="10" xfId="0" applyFont="1" applyBorder="1" applyAlignment="1">
      <alignment horizontal="left" vertical="center"/>
    </xf>
    <xf numFmtId="3" fontId="4" fillId="33" borderId="10" xfId="0" applyNumberFormat="1" applyFont="1" applyFill="1" applyBorder="1" applyAlignment="1">
      <alignment vertical="center" wrapText="1"/>
    </xf>
    <xf numFmtId="171" fontId="3" fillId="0" borderId="0" xfId="42" applyFont="1" applyAlignment="1">
      <alignment vertical="center"/>
    </xf>
    <xf numFmtId="171" fontId="3" fillId="0" borderId="0" xfId="42" applyFont="1" applyAlignment="1">
      <alignment horizontal="center" vertical="center" wrapText="1"/>
    </xf>
    <xf numFmtId="171" fontId="7" fillId="0" borderId="0" xfId="42" applyFont="1" applyAlignment="1">
      <alignment vertical="center"/>
    </xf>
    <xf numFmtId="171" fontId="3" fillId="0" borderId="0" xfId="42" applyFont="1" applyAlignment="1">
      <alignment vertical="center"/>
    </xf>
    <xf numFmtId="185" fontId="3" fillId="33" borderId="0" xfId="0" applyNumberFormat="1" applyFont="1" applyFill="1" applyAlignment="1">
      <alignment vertical="center"/>
    </xf>
    <xf numFmtId="0" fontId="70" fillId="0" borderId="0" xfId="0" applyFont="1" applyAlignment="1">
      <alignment horizontal="center" vertical="center"/>
    </xf>
    <xf numFmtId="0" fontId="63" fillId="0" borderId="18" xfId="0" applyFont="1" applyBorder="1" applyAlignment="1">
      <alignment horizontal="center" vertical="center" wrapText="1"/>
    </xf>
    <xf numFmtId="0" fontId="70" fillId="0" borderId="0" xfId="0" applyFont="1" applyAlignment="1">
      <alignment horizontal="center" vertical="center"/>
    </xf>
    <xf numFmtId="0" fontId="63" fillId="0" borderId="18" xfId="0" applyFont="1" applyBorder="1" applyAlignment="1">
      <alignment horizontal="center" vertical="center" wrapText="1"/>
    </xf>
    <xf numFmtId="0" fontId="63" fillId="0" borderId="10" xfId="0" applyFont="1" applyBorder="1" applyAlignment="1">
      <alignment horizontal="center" vertical="center" wrapText="1"/>
    </xf>
    <xf numFmtId="0" fontId="75" fillId="0" borderId="13" xfId="0" applyFont="1" applyBorder="1" applyAlignment="1">
      <alignment horizontal="justify" vertical="center" wrapText="1"/>
    </xf>
    <xf numFmtId="0" fontId="75" fillId="0" borderId="14" xfId="0" applyFont="1" applyBorder="1" applyAlignment="1">
      <alignment horizontal="justify" vertical="center" wrapText="1"/>
    </xf>
    <xf numFmtId="0" fontId="75" fillId="0" borderId="14" xfId="0" applyFont="1" applyBorder="1" applyAlignment="1">
      <alignment horizontal="justify" vertical="center"/>
    </xf>
    <xf numFmtId="0" fontId="75" fillId="0" borderId="11" xfId="0" applyFont="1" applyBorder="1" applyAlignment="1">
      <alignment horizontal="justify" vertical="center"/>
    </xf>
    <xf numFmtId="174" fontId="16" fillId="33" borderId="10" xfId="42" applyNumberFormat="1" applyFont="1" applyFill="1" applyBorder="1" applyAlignment="1">
      <alignment vertical="center" wrapText="1"/>
    </xf>
    <xf numFmtId="174" fontId="17" fillId="33" borderId="13" xfId="42" applyNumberFormat="1" applyFont="1" applyFill="1" applyBorder="1" applyAlignment="1">
      <alignment vertical="center" wrapText="1"/>
    </xf>
    <xf numFmtId="174" fontId="18" fillId="33" borderId="13" xfId="42" applyNumberFormat="1" applyFont="1" applyFill="1" applyBorder="1" applyAlignment="1">
      <alignment vertical="center" wrapText="1"/>
    </xf>
    <xf numFmtId="174" fontId="17" fillId="33" borderId="14" xfId="42" applyNumberFormat="1" applyFont="1" applyFill="1" applyBorder="1" applyAlignment="1">
      <alignment vertical="center" wrapText="1"/>
    </xf>
    <xf numFmtId="174" fontId="17" fillId="33" borderId="11" xfId="42" applyNumberFormat="1" applyFont="1" applyFill="1" applyBorder="1" applyAlignment="1">
      <alignment vertical="center" wrapText="1"/>
    </xf>
    <xf numFmtId="174" fontId="17" fillId="0" borderId="13" xfId="42" applyNumberFormat="1" applyFont="1" applyBorder="1" applyAlignment="1">
      <alignment vertical="center"/>
    </xf>
    <xf numFmtId="174" fontId="17" fillId="0" borderId="14" xfId="42" applyNumberFormat="1" applyFont="1" applyBorder="1" applyAlignment="1">
      <alignment vertical="center"/>
    </xf>
    <xf numFmtId="174" fontId="17" fillId="0" borderId="11" xfId="42" applyNumberFormat="1" applyFont="1" applyBorder="1" applyAlignment="1">
      <alignment vertical="center"/>
    </xf>
    <xf numFmtId="0" fontId="73" fillId="0" borderId="10" xfId="0" applyFont="1" applyBorder="1" applyAlignment="1">
      <alignment vertical="center"/>
    </xf>
    <xf numFmtId="174" fontId="71" fillId="0" borderId="13" xfId="42" applyNumberFormat="1" applyFont="1" applyBorder="1" applyAlignment="1">
      <alignment horizontal="justify" vertical="center" wrapText="1"/>
    </xf>
    <xf numFmtId="174" fontId="71" fillId="0" borderId="14" xfId="42" applyNumberFormat="1" applyFont="1" applyBorder="1" applyAlignment="1">
      <alignment horizontal="justify" vertical="center" wrapText="1"/>
    </xf>
    <xf numFmtId="174" fontId="71" fillId="0" borderId="11" xfId="42" applyNumberFormat="1" applyFont="1" applyBorder="1" applyAlignment="1">
      <alignment horizontal="justify" vertical="center" wrapText="1"/>
    </xf>
    <xf numFmtId="49" fontId="3" fillId="33" borderId="17" xfId="0" applyNumberFormat="1" applyFont="1" applyFill="1" applyBorder="1" applyAlignment="1">
      <alignment horizontal="center" vertical="center" wrapText="1"/>
    </xf>
    <xf numFmtId="0" fontId="73" fillId="0" borderId="10" xfId="0" applyFont="1" applyBorder="1" applyAlignment="1">
      <alignment horizontal="center" vertical="center" wrapText="1"/>
    </xf>
    <xf numFmtId="0" fontId="70" fillId="0" borderId="0" xfId="0" applyFont="1" applyAlignment="1">
      <alignment horizontal="center" vertical="center"/>
    </xf>
    <xf numFmtId="0" fontId="63" fillId="0" borderId="18" xfId="0" applyFont="1" applyBorder="1" applyAlignment="1">
      <alignment horizontal="center" vertical="center" wrapText="1"/>
    </xf>
    <xf numFmtId="0" fontId="73" fillId="0" borderId="17" xfId="0" applyFont="1" applyBorder="1" applyAlignment="1">
      <alignment horizontal="center" vertical="center"/>
    </xf>
    <xf numFmtId="174" fontId="74" fillId="0" borderId="23" xfId="42" applyNumberFormat="1" applyFont="1" applyBorder="1" applyAlignment="1">
      <alignment horizontal="center" vertical="center"/>
    </xf>
    <xf numFmtId="0" fontId="75" fillId="0" borderId="15" xfId="0" applyFont="1" applyBorder="1" applyAlignment="1">
      <alignment horizontal="justify" vertical="center" wrapText="1"/>
    </xf>
    <xf numFmtId="174" fontId="76" fillId="0" borderId="15" xfId="42" applyNumberFormat="1" applyFont="1" applyBorder="1" applyAlignment="1">
      <alignment horizontal="center" vertical="center" wrapText="1"/>
    </xf>
    <xf numFmtId="0" fontId="75" fillId="0" borderId="16" xfId="0" applyFont="1" applyBorder="1" applyAlignment="1">
      <alignment horizontal="center" vertical="center" wrapText="1"/>
    </xf>
    <xf numFmtId="0" fontId="75" fillId="0" borderId="16" xfId="0" applyFont="1" applyBorder="1" applyAlignment="1">
      <alignment horizontal="justify" vertical="center"/>
    </xf>
    <xf numFmtId="174" fontId="76" fillId="0" borderId="16" xfId="42" applyNumberFormat="1" applyFont="1" applyBorder="1" applyAlignment="1">
      <alignment horizontal="center" vertical="center"/>
    </xf>
    <xf numFmtId="174" fontId="76" fillId="0" borderId="16" xfId="42" applyNumberFormat="1" applyFont="1" applyBorder="1" applyAlignment="1">
      <alignment horizontal="center" vertical="center" wrapText="1"/>
    </xf>
    <xf numFmtId="0" fontId="73" fillId="0" borderId="10" xfId="0" applyFont="1" applyBorder="1" applyAlignment="1">
      <alignment horizontal="justify" vertical="center" wrapText="1"/>
    </xf>
    <xf numFmtId="0" fontId="3" fillId="33" borderId="0" xfId="0" applyFont="1" applyFill="1" applyBorder="1" applyAlignment="1">
      <alignment horizontal="center" vertical="center" wrapText="1"/>
    </xf>
    <xf numFmtId="0" fontId="8" fillId="0" borderId="0" xfId="0" applyFont="1" applyBorder="1" applyAlignment="1">
      <alignment horizontal="justify" vertical="center" wrapText="1"/>
    </xf>
    <xf numFmtId="3" fontId="3" fillId="33" borderId="0" xfId="0" applyNumberFormat="1" applyFont="1" applyFill="1" applyBorder="1" applyAlignment="1">
      <alignment horizontal="right" vertical="center" wrapText="1"/>
    </xf>
    <xf numFmtId="3" fontId="3" fillId="33" borderId="0" xfId="0" applyNumberFormat="1" applyFont="1" applyFill="1" applyBorder="1" applyAlignment="1">
      <alignment vertical="center" wrapText="1"/>
    </xf>
    <xf numFmtId="174" fontId="3" fillId="33" borderId="17" xfId="0" applyNumberFormat="1" applyFont="1" applyFill="1" applyBorder="1" applyAlignment="1">
      <alignment horizontal="right" vertical="center" wrapText="1"/>
    </xf>
    <xf numFmtId="174" fontId="8" fillId="33" borderId="15" xfId="42" applyNumberFormat="1" applyFont="1" applyFill="1" applyBorder="1" applyAlignment="1">
      <alignment vertical="center" wrapText="1"/>
    </xf>
    <xf numFmtId="174" fontId="71" fillId="0" borderId="15" xfId="42" applyNumberFormat="1" applyFont="1" applyBorder="1" applyAlignment="1">
      <alignment horizontal="justify" vertical="center" wrapText="1"/>
    </xf>
    <xf numFmtId="174" fontId="71" fillId="0" borderId="15" xfId="42" applyNumberFormat="1" applyFont="1" applyBorder="1" applyAlignment="1">
      <alignment vertical="center"/>
    </xf>
    <xf numFmtId="174" fontId="8" fillId="0" borderId="13" xfId="42" applyNumberFormat="1" applyFont="1" applyFill="1" applyBorder="1" applyAlignment="1">
      <alignment vertical="center" wrapText="1"/>
    </xf>
    <xf numFmtId="3" fontId="3" fillId="0" borderId="16" xfId="0" applyNumberFormat="1" applyFont="1" applyFill="1" applyBorder="1" applyAlignment="1">
      <alignment vertical="center" wrapText="1"/>
    </xf>
    <xf numFmtId="175" fontId="3" fillId="0" borderId="0" xfId="0" applyNumberFormat="1" applyFont="1" applyAlignment="1">
      <alignment vertical="center"/>
    </xf>
    <xf numFmtId="171" fontId="3" fillId="0" borderId="0" xfId="0" applyNumberFormat="1" applyFont="1" applyAlignment="1">
      <alignment vertical="center"/>
    </xf>
    <xf numFmtId="0" fontId="3" fillId="33" borderId="13" xfId="0" applyFont="1" applyFill="1" applyBorder="1" applyAlignment="1">
      <alignment horizontal="center" vertical="center" wrapText="1"/>
    </xf>
    <xf numFmtId="0" fontId="8" fillId="0" borderId="13" xfId="0" applyFont="1" applyBorder="1" applyAlignment="1">
      <alignment horizontal="justify" vertical="center" wrapText="1"/>
    </xf>
    <xf numFmtId="0" fontId="8" fillId="33" borderId="10" xfId="0" applyFont="1" applyFill="1" applyBorder="1" applyAlignment="1">
      <alignment horizontal="center" vertical="center" wrapText="1"/>
    </xf>
    <xf numFmtId="0" fontId="71" fillId="33" borderId="10" xfId="0" applyFont="1" applyFill="1" applyBorder="1" applyAlignment="1">
      <alignment horizontal="justify" vertical="center" wrapText="1"/>
    </xf>
    <xf numFmtId="174" fontId="3" fillId="33" borderId="10" xfId="42" applyNumberFormat="1" applyFont="1" applyFill="1" applyBorder="1" applyAlignment="1">
      <alignment vertical="center" wrapText="1"/>
    </xf>
    <xf numFmtId="0" fontId="3" fillId="0" borderId="0" xfId="0" applyFont="1" applyAlignment="1">
      <alignment horizontal="center" vertical="center"/>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Alignment="1">
      <alignment horizontal="center" vertical="center" wrapText="1"/>
    </xf>
    <xf numFmtId="0" fontId="9" fillId="33" borderId="23"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9" fillId="33" borderId="0" xfId="0" applyFont="1" applyFill="1" applyAlignment="1">
      <alignment horizontal="center" vertical="center" wrapText="1"/>
    </xf>
    <xf numFmtId="0" fontId="13" fillId="33" borderId="0" xfId="0" applyFont="1" applyFill="1" applyAlignment="1">
      <alignment horizontal="center" vertical="center" wrapText="1"/>
    </xf>
    <xf numFmtId="174" fontId="9" fillId="33" borderId="23" xfId="42" applyNumberFormat="1" applyFont="1" applyFill="1" applyBorder="1" applyAlignment="1">
      <alignment horizontal="center" vertical="center" wrapText="1"/>
    </xf>
    <xf numFmtId="174" fontId="9" fillId="33" borderId="17" xfId="42" applyNumberFormat="1" applyFont="1" applyFill="1" applyBorder="1" applyAlignment="1">
      <alignment horizontal="center" vertical="center" wrapText="1"/>
    </xf>
    <xf numFmtId="174" fontId="9" fillId="33" borderId="18" xfId="42"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3" fillId="33" borderId="22" xfId="0" applyFont="1" applyFill="1" applyBorder="1" applyAlignment="1">
      <alignment horizontal="right" vertical="center" wrapText="1"/>
    </xf>
    <xf numFmtId="174" fontId="9" fillId="33" borderId="10" xfId="42" applyNumberFormat="1" applyFont="1" applyFill="1" applyBorder="1" applyAlignment="1">
      <alignment horizontal="center" vertical="center" wrapText="1"/>
    </xf>
    <xf numFmtId="0" fontId="70" fillId="0" borderId="22" xfId="0" applyFont="1" applyBorder="1" applyAlignment="1">
      <alignment horizontal="right" vertical="center" wrapText="1"/>
    </xf>
    <xf numFmtId="0" fontId="63" fillId="0" borderId="0" xfId="0" applyFont="1" applyAlignment="1">
      <alignment horizontal="center" vertical="center" wrapText="1"/>
    </xf>
    <xf numFmtId="0" fontId="82" fillId="0" borderId="0" xfId="0" applyFont="1" applyAlignment="1">
      <alignment horizontal="center" vertical="center"/>
    </xf>
    <xf numFmtId="0" fontId="70" fillId="0" borderId="0" xfId="0" applyFont="1" applyAlignment="1">
      <alignment horizontal="center" vertical="center"/>
    </xf>
    <xf numFmtId="0" fontId="63" fillId="0" borderId="10" xfId="0" applyFont="1" applyBorder="1" applyAlignment="1">
      <alignment horizontal="center" vertical="center" wrapText="1"/>
    </xf>
    <xf numFmtId="0" fontId="70" fillId="0" borderId="0" xfId="0" applyFont="1" applyBorder="1" applyAlignment="1">
      <alignment horizontal="center" vertical="center"/>
    </xf>
    <xf numFmtId="0" fontId="63" fillId="0" borderId="23"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right" vertical="center"/>
    </xf>
    <xf numFmtId="0" fontId="2" fillId="33" borderId="2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73" fillId="0" borderId="23" xfId="0" applyFont="1" applyBorder="1" applyAlignment="1">
      <alignment horizontal="center" vertical="center"/>
    </xf>
    <xf numFmtId="0" fontId="73" fillId="0" borderId="18" xfId="0" applyFont="1" applyBorder="1" applyAlignment="1">
      <alignment horizontal="center" vertical="center"/>
    </xf>
    <xf numFmtId="0" fontId="73"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73" fillId="0" borderId="10" xfId="0" applyFont="1" applyBorder="1" applyAlignment="1">
      <alignment horizontal="center" vertical="center"/>
    </xf>
    <xf numFmtId="0" fontId="73" fillId="0" borderId="29" xfId="0" applyFont="1" applyBorder="1" applyAlignment="1">
      <alignment horizontal="center" vertical="center"/>
    </xf>
    <xf numFmtId="0" fontId="73" fillId="0" borderId="30" xfId="0" applyFont="1" applyBorder="1" applyAlignment="1">
      <alignment horizontal="center" vertical="center"/>
    </xf>
    <xf numFmtId="0" fontId="73" fillId="0" borderId="31" xfId="0" applyFont="1" applyBorder="1" applyAlignment="1">
      <alignment horizontal="center" vertical="center"/>
    </xf>
    <xf numFmtId="0" fontId="82" fillId="0" borderId="0" xfId="0" applyFont="1" applyAlignment="1">
      <alignment horizontal="center" vertical="center" wrapText="1"/>
    </xf>
    <xf numFmtId="0" fontId="84" fillId="0" borderId="22" xfId="0" applyFont="1" applyBorder="1" applyAlignment="1">
      <alignment horizontal="center" vertical="center"/>
    </xf>
    <xf numFmtId="0" fontId="70" fillId="0" borderId="22" xfId="0" applyFont="1" applyBorder="1" applyAlignment="1">
      <alignment horizontal="right" vertical="center"/>
    </xf>
    <xf numFmtId="0" fontId="2" fillId="0" borderId="10" xfId="0" applyFont="1" applyBorder="1" applyAlignment="1">
      <alignment horizontal="center" vertical="center" wrapText="1"/>
    </xf>
    <xf numFmtId="0" fontId="2" fillId="33" borderId="0" xfId="0" applyFont="1" applyFill="1" applyBorder="1" applyAlignment="1">
      <alignment horizontal="center" vertical="center" wrapText="1"/>
    </xf>
    <xf numFmtId="0" fontId="3" fillId="0" borderId="0" xfId="0" applyFont="1" applyAlignment="1">
      <alignment horizontal="center" vertical="center" wrapText="1"/>
    </xf>
    <xf numFmtId="1" fontId="4" fillId="0" borderId="0" xfId="0" applyNumberFormat="1" applyFont="1" applyAlignment="1">
      <alignment horizontal="center" vertical="center" wrapText="1"/>
    </xf>
    <xf numFmtId="0" fontId="5"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29"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ình thường 2" xfId="39"/>
    <cellStyle name="Comma 3" xfId="40"/>
    <cellStyle name="Comma 5" xfId="41"/>
    <cellStyle name="Comma" xfId="42"/>
    <cellStyle name="Comma [0]" xfId="43"/>
    <cellStyle name="Đầu đề 1" xfId="44"/>
    <cellStyle name="Đầu đề 2" xfId="45"/>
    <cellStyle name="Đầu đề 3" xfId="46"/>
    <cellStyle name="Đầu đề 4" xfId="47"/>
    <cellStyle name="Đầu ra" xfId="48"/>
    <cellStyle name="Đầu vào" xfId="49"/>
    <cellStyle name="Ghi chú" xfId="50"/>
    <cellStyle name="Kiểm tra Ô" xfId="51"/>
    <cellStyle name="Normal 2" xfId="52"/>
    <cellStyle name="Normal_Bieu mau (CV )" xfId="53"/>
    <cellStyle name="Ô được Nối kết" xfId="54"/>
    <cellStyle name="Percent" xfId="55"/>
    <cellStyle name="Hyperlink" xfId="56"/>
    <cellStyle name="Followed Hyperlink" xfId="57"/>
    <cellStyle name="Currency" xfId="58"/>
    <cellStyle name="Currency [0]" xfId="59"/>
    <cellStyle name="Tiêu đề" xfId="60"/>
    <cellStyle name="Tính toán" xfId="61"/>
    <cellStyle name="Tổng" xfId="62"/>
    <cellStyle name="Tốt" xfId="63"/>
    <cellStyle name="Trung lập" xfId="64"/>
    <cellStyle name="Văn bản Cảnh báo" xfId="65"/>
    <cellStyle name="Văn bản Giải thích" xfId="66"/>
    <cellStyle name="Xấu"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93"/>
  <sheetViews>
    <sheetView view="pageBreakPreview" zoomScale="70" zoomScaleNormal="70" zoomScaleSheetLayoutView="70" zoomScalePageLayoutView="55" workbookViewId="0" topLeftCell="A13">
      <selection activeCell="J53" sqref="J53"/>
    </sheetView>
  </sheetViews>
  <sheetFormatPr defaultColWidth="9.00390625" defaultRowHeight="15.75"/>
  <cols>
    <col min="1" max="1" width="5.75390625" style="158" customWidth="1"/>
    <col min="2" max="2" width="52.75390625" style="159" customWidth="1"/>
    <col min="3" max="3" width="23.125" style="160" customWidth="1"/>
    <col min="4" max="4" width="12.75390625" style="161" customWidth="1"/>
    <col min="5" max="5" width="18.50390625" style="158" customWidth="1"/>
    <col min="6" max="6" width="17.125" style="158" customWidth="1"/>
    <col min="7" max="7" width="14.875" style="158" hidden="1" customWidth="1"/>
    <col min="8" max="8" width="10.875" style="162" customWidth="1"/>
    <col min="9" max="9" width="11.50390625" style="219" customWidth="1"/>
    <col min="10" max="10" width="66.125" style="159" customWidth="1"/>
    <col min="11" max="12" width="0" style="160" hidden="1" customWidth="1"/>
    <col min="13" max="16384" width="9.00390625" style="160" customWidth="1"/>
  </cols>
  <sheetData>
    <row r="1" spans="9:10" ht="16.5">
      <c r="I1" s="372"/>
      <c r="J1" s="372"/>
    </row>
    <row r="2" spans="1:10" ht="18.75" customHeight="1">
      <c r="A2" s="380" t="s">
        <v>238</v>
      </c>
      <c r="B2" s="380"/>
      <c r="C2" s="380"/>
      <c r="D2" s="380"/>
      <c r="E2" s="380"/>
      <c r="F2" s="380"/>
      <c r="G2" s="380"/>
      <c r="H2" s="380"/>
      <c r="I2" s="380"/>
      <c r="J2" s="380"/>
    </row>
    <row r="3" spans="1:10" ht="18.75" customHeight="1">
      <c r="A3" s="381" t="e">
        <f>#REF!</f>
        <v>#REF!</v>
      </c>
      <c r="B3" s="381"/>
      <c r="C3" s="381"/>
      <c r="D3" s="381"/>
      <c r="E3" s="381"/>
      <c r="F3" s="381"/>
      <c r="G3" s="381"/>
      <c r="H3" s="381"/>
      <c r="I3" s="381"/>
      <c r="J3" s="381"/>
    </row>
    <row r="4" spans="7:10" ht="16.5">
      <c r="G4" s="163"/>
      <c r="I4" s="386" t="s">
        <v>149</v>
      </c>
      <c r="J4" s="386"/>
    </row>
    <row r="5" spans="1:10" s="164" customFormat="1" ht="21" customHeight="1">
      <c r="A5" s="385" t="s">
        <v>33</v>
      </c>
      <c r="B5" s="385" t="s">
        <v>154</v>
      </c>
      <c r="C5" s="373" t="s">
        <v>8</v>
      </c>
      <c r="D5" s="382" t="s">
        <v>150</v>
      </c>
      <c r="E5" s="385" t="s">
        <v>106</v>
      </c>
      <c r="F5" s="385"/>
      <c r="G5" s="385"/>
      <c r="H5" s="385"/>
      <c r="I5" s="382" t="s">
        <v>116</v>
      </c>
      <c r="J5" s="373" t="s">
        <v>57</v>
      </c>
    </row>
    <row r="6" spans="1:10" s="164" customFormat="1" ht="21" customHeight="1">
      <c r="A6" s="385"/>
      <c r="B6" s="385"/>
      <c r="C6" s="374"/>
      <c r="D6" s="383"/>
      <c r="E6" s="385" t="s">
        <v>115</v>
      </c>
      <c r="F6" s="385"/>
      <c r="G6" s="385"/>
      <c r="H6" s="387" t="s">
        <v>239</v>
      </c>
      <c r="I6" s="383"/>
      <c r="J6" s="374"/>
    </row>
    <row r="7" spans="1:10" s="166" customFormat="1" ht="110.25" customHeight="1">
      <c r="A7" s="385"/>
      <c r="B7" s="385"/>
      <c r="C7" s="375"/>
      <c r="D7" s="384"/>
      <c r="E7" s="165" t="s">
        <v>147</v>
      </c>
      <c r="F7" s="165" t="s">
        <v>112</v>
      </c>
      <c r="G7" s="165" t="s">
        <v>107</v>
      </c>
      <c r="H7" s="387"/>
      <c r="I7" s="384"/>
      <c r="J7" s="375"/>
    </row>
    <row r="8" spans="1:10" s="166" customFormat="1" ht="25.5" customHeight="1">
      <c r="A8" s="165" t="s">
        <v>59</v>
      </c>
      <c r="B8" s="165" t="s">
        <v>60</v>
      </c>
      <c r="C8" s="167" t="s">
        <v>117</v>
      </c>
      <c r="D8" s="168">
        <v>1</v>
      </c>
      <c r="E8" s="167">
        <v>2</v>
      </c>
      <c r="F8" s="167">
        <v>3</v>
      </c>
      <c r="G8" s="167">
        <v>4</v>
      </c>
      <c r="H8" s="169">
        <v>6</v>
      </c>
      <c r="I8" s="169" t="s">
        <v>118</v>
      </c>
      <c r="J8" s="167">
        <v>8</v>
      </c>
    </row>
    <row r="9" spans="1:10" s="164" customFormat="1" ht="35.25" customHeight="1">
      <c r="A9" s="165"/>
      <c r="B9" s="165" t="s">
        <v>0</v>
      </c>
      <c r="C9" s="165"/>
      <c r="D9" s="171">
        <f>D10+D21</f>
        <v>13718</v>
      </c>
      <c r="E9" s="172"/>
      <c r="F9" s="173"/>
      <c r="G9" s="173"/>
      <c r="H9" s="171">
        <f>H10+H21</f>
        <v>11049</v>
      </c>
      <c r="I9" s="174">
        <f>I10+I21</f>
        <v>2669</v>
      </c>
      <c r="J9" s="175"/>
    </row>
    <row r="10" spans="1:10" s="164" customFormat="1" ht="74.25" customHeight="1">
      <c r="A10" s="176">
        <v>1</v>
      </c>
      <c r="B10" s="170" t="s">
        <v>94</v>
      </c>
      <c r="C10" s="170"/>
      <c r="D10" s="171">
        <f>D11+D19</f>
        <v>3955</v>
      </c>
      <c r="E10" s="172"/>
      <c r="F10" s="165"/>
      <c r="G10" s="165"/>
      <c r="H10" s="171">
        <f>H11+H19</f>
        <v>3405</v>
      </c>
      <c r="I10" s="177">
        <f>D10-H10</f>
        <v>550</v>
      </c>
      <c r="J10" s="175"/>
    </row>
    <row r="11" spans="1:10" ht="71.25" customHeight="1">
      <c r="A11" s="178" t="s">
        <v>231</v>
      </c>
      <c r="B11" s="179" t="s">
        <v>152</v>
      </c>
      <c r="C11" s="179"/>
      <c r="D11" s="180">
        <f>SUM(D12:D18)</f>
        <v>3920</v>
      </c>
      <c r="E11" s="181" t="s">
        <v>146</v>
      </c>
      <c r="F11" s="182"/>
      <c r="G11" s="182"/>
      <c r="H11" s="180">
        <f>SUM(H12:H18)</f>
        <v>3370</v>
      </c>
      <c r="I11" s="183">
        <f>SUM(I20:I20)</f>
        <v>0</v>
      </c>
      <c r="J11" s="184"/>
    </row>
    <row r="12" spans="1:10" ht="27.75" customHeight="1">
      <c r="A12" s="185" t="s">
        <v>114</v>
      </c>
      <c r="B12" s="186" t="s">
        <v>153</v>
      </c>
      <c r="C12" s="186"/>
      <c r="D12" s="187"/>
      <c r="E12" s="188"/>
      <c r="F12" s="189"/>
      <c r="G12" s="189"/>
      <c r="H12" s="187"/>
      <c r="I12" s="190"/>
      <c r="J12" s="191"/>
    </row>
    <row r="13" spans="1:10" ht="35.25" customHeight="1">
      <c r="A13" s="192"/>
      <c r="B13" s="193"/>
      <c r="C13" s="193" t="s">
        <v>2</v>
      </c>
      <c r="D13" s="194">
        <v>220</v>
      </c>
      <c r="E13" s="195" t="s">
        <v>113</v>
      </c>
      <c r="F13" s="196" t="s">
        <v>113</v>
      </c>
      <c r="G13" s="196"/>
      <c r="H13" s="194">
        <v>220</v>
      </c>
      <c r="I13" s="197"/>
      <c r="J13" s="198" t="s">
        <v>230</v>
      </c>
    </row>
    <row r="14" spans="1:10" ht="30" customHeight="1">
      <c r="A14" s="199"/>
      <c r="B14" s="200"/>
      <c r="C14" s="200" t="s">
        <v>4</v>
      </c>
      <c r="D14" s="201">
        <v>80</v>
      </c>
      <c r="E14" s="202" t="s">
        <v>113</v>
      </c>
      <c r="F14" s="203" t="s">
        <v>113</v>
      </c>
      <c r="G14" s="203"/>
      <c r="H14" s="201">
        <v>80</v>
      </c>
      <c r="I14" s="204"/>
      <c r="J14" s="205" t="s">
        <v>181</v>
      </c>
    </row>
    <row r="15" spans="1:10" ht="28.5" customHeight="1">
      <c r="A15" s="178" t="s">
        <v>114</v>
      </c>
      <c r="B15" s="179" t="s">
        <v>155</v>
      </c>
      <c r="C15" s="179"/>
      <c r="D15" s="206"/>
      <c r="E15" s="181"/>
      <c r="F15" s="182"/>
      <c r="G15" s="182"/>
      <c r="H15" s="206"/>
      <c r="I15" s="183"/>
      <c r="J15" s="184"/>
    </row>
    <row r="16" spans="1:10" ht="33">
      <c r="A16" s="185"/>
      <c r="B16" s="207"/>
      <c r="C16" s="186" t="s">
        <v>5</v>
      </c>
      <c r="D16" s="208">
        <v>950</v>
      </c>
      <c r="E16" s="188" t="s">
        <v>113</v>
      </c>
      <c r="F16" s="189" t="s">
        <v>113</v>
      </c>
      <c r="G16" s="189"/>
      <c r="H16" s="208">
        <v>950</v>
      </c>
      <c r="I16" s="190"/>
      <c r="J16" s="207" t="s">
        <v>182</v>
      </c>
    </row>
    <row r="17" spans="1:10" ht="66">
      <c r="A17" s="192"/>
      <c r="B17" s="209"/>
      <c r="C17" s="193" t="s">
        <v>2</v>
      </c>
      <c r="D17" s="210">
        <v>820</v>
      </c>
      <c r="E17" s="195" t="s">
        <v>113</v>
      </c>
      <c r="F17" s="196" t="s">
        <v>113</v>
      </c>
      <c r="G17" s="196"/>
      <c r="H17" s="210">
        <v>820</v>
      </c>
      <c r="I17" s="197"/>
      <c r="J17" s="211" t="s">
        <v>253</v>
      </c>
    </row>
    <row r="18" spans="1:10" ht="181.5">
      <c r="A18" s="212"/>
      <c r="B18" s="213"/>
      <c r="C18" s="214" t="s">
        <v>4</v>
      </c>
      <c r="D18" s="215">
        <v>1850</v>
      </c>
      <c r="E18" s="216" t="s">
        <v>113</v>
      </c>
      <c r="F18" s="217" t="s">
        <v>113</v>
      </c>
      <c r="G18" s="217"/>
      <c r="H18" s="215">
        <f>(3+5+9+9)*50</f>
        <v>1300</v>
      </c>
      <c r="I18" s="242">
        <f>D18-H18</f>
        <v>550</v>
      </c>
      <c r="J18" s="218" t="s">
        <v>242</v>
      </c>
    </row>
    <row r="19" spans="1:10" ht="70.5" customHeight="1">
      <c r="A19" s="178" t="s">
        <v>232</v>
      </c>
      <c r="B19" s="220" t="s">
        <v>156</v>
      </c>
      <c r="C19" s="221"/>
      <c r="D19" s="222">
        <f>D20</f>
        <v>35</v>
      </c>
      <c r="E19" s="181" t="s">
        <v>146</v>
      </c>
      <c r="F19" s="182"/>
      <c r="G19" s="182"/>
      <c r="H19" s="222">
        <f>H20</f>
        <v>35</v>
      </c>
      <c r="I19" s="183"/>
      <c r="J19" s="223"/>
    </row>
    <row r="20" spans="1:10" ht="35.25" customHeight="1">
      <c r="A20" s="224"/>
      <c r="B20" s="225" t="s">
        <v>243</v>
      </c>
      <c r="C20" s="226" t="s">
        <v>2</v>
      </c>
      <c r="D20" s="227">
        <v>35</v>
      </c>
      <c r="E20" s="228" t="s">
        <v>113</v>
      </c>
      <c r="F20" s="229" t="s">
        <v>113</v>
      </c>
      <c r="G20" s="229"/>
      <c r="H20" s="227">
        <v>35</v>
      </c>
      <c r="I20" s="230">
        <f>D20-H20</f>
        <v>0</v>
      </c>
      <c r="J20" s="231" t="s">
        <v>157</v>
      </c>
    </row>
    <row r="21" spans="1:10" s="234" customFormat="1" ht="60" customHeight="1">
      <c r="A21" s="176">
        <v>2</v>
      </c>
      <c r="B21" s="170" t="s">
        <v>105</v>
      </c>
      <c r="C21" s="170"/>
      <c r="D21" s="171">
        <f>D22+D34+D62+D89+D81</f>
        <v>9763</v>
      </c>
      <c r="E21" s="181" t="s">
        <v>151</v>
      </c>
      <c r="F21" s="232" t="s">
        <v>113</v>
      </c>
      <c r="G21" s="232"/>
      <c r="H21" s="171">
        <f>H22+H34+H62+H89+H81</f>
        <v>7644</v>
      </c>
      <c r="I21" s="171">
        <f>I22+I34+I62+I89+I81</f>
        <v>2119</v>
      </c>
      <c r="J21" s="233"/>
    </row>
    <row r="22" spans="1:10" s="273" customFormat="1" ht="45.75" customHeight="1">
      <c r="A22" s="274" t="s">
        <v>233</v>
      </c>
      <c r="B22" s="268" t="s">
        <v>245</v>
      </c>
      <c r="C22" s="268"/>
      <c r="D22" s="276">
        <f>SUM(D23:D33)</f>
        <v>1100</v>
      </c>
      <c r="E22" s="277"/>
      <c r="F22" s="232"/>
      <c r="G22" s="232"/>
      <c r="H22" s="276">
        <f>SUM(H23:H33)</f>
        <v>1100</v>
      </c>
      <c r="I22" s="278">
        <f>D22-H22</f>
        <v>0</v>
      </c>
      <c r="J22" s="272" t="s">
        <v>229</v>
      </c>
    </row>
    <row r="23" spans="1:10" ht="36" customHeight="1">
      <c r="A23" s="224"/>
      <c r="B23" s="225" t="s">
        <v>183</v>
      </c>
      <c r="C23" s="379" t="s">
        <v>2</v>
      </c>
      <c r="D23" s="227">
        <v>25</v>
      </c>
      <c r="E23" s="228" t="s">
        <v>113</v>
      </c>
      <c r="F23" s="229" t="s">
        <v>113</v>
      </c>
      <c r="G23" s="229"/>
      <c r="H23" s="227">
        <v>25</v>
      </c>
      <c r="I23" s="230"/>
      <c r="J23" s="235" t="s">
        <v>160</v>
      </c>
    </row>
    <row r="24" spans="1:10" ht="37.5" customHeight="1">
      <c r="A24" s="224"/>
      <c r="B24" s="225" t="s">
        <v>184</v>
      </c>
      <c r="C24" s="379"/>
      <c r="D24" s="227">
        <v>55</v>
      </c>
      <c r="E24" s="228" t="s">
        <v>113</v>
      </c>
      <c r="F24" s="229" t="s">
        <v>113</v>
      </c>
      <c r="G24" s="229"/>
      <c r="H24" s="227">
        <v>55</v>
      </c>
      <c r="I24" s="230"/>
      <c r="J24" s="235" t="s">
        <v>161</v>
      </c>
    </row>
    <row r="25" spans="1:10" ht="25.5" customHeight="1">
      <c r="A25" s="224"/>
      <c r="B25" s="225" t="s">
        <v>185</v>
      </c>
      <c r="C25" s="379"/>
      <c r="D25" s="227">
        <v>40</v>
      </c>
      <c r="E25" s="228" t="s">
        <v>113</v>
      </c>
      <c r="F25" s="229" t="s">
        <v>113</v>
      </c>
      <c r="G25" s="229"/>
      <c r="H25" s="227">
        <v>40</v>
      </c>
      <c r="I25" s="230"/>
      <c r="J25" s="235" t="s">
        <v>167</v>
      </c>
    </row>
    <row r="26" spans="1:10" ht="25.5" customHeight="1">
      <c r="A26" s="224"/>
      <c r="B26" s="225" t="s">
        <v>186</v>
      </c>
      <c r="C26" s="379"/>
      <c r="D26" s="227">
        <v>100</v>
      </c>
      <c r="E26" s="228" t="s">
        <v>113</v>
      </c>
      <c r="F26" s="229" t="s">
        <v>113</v>
      </c>
      <c r="G26" s="229"/>
      <c r="H26" s="227">
        <v>100</v>
      </c>
      <c r="I26" s="230"/>
      <c r="J26" s="235"/>
    </row>
    <row r="27" spans="1:10" ht="25.5" customHeight="1">
      <c r="A27" s="224"/>
      <c r="B27" s="225" t="s">
        <v>244</v>
      </c>
      <c r="C27" s="379"/>
      <c r="D27" s="227">
        <v>50</v>
      </c>
      <c r="E27" s="228" t="s">
        <v>113</v>
      </c>
      <c r="F27" s="229" t="s">
        <v>113</v>
      </c>
      <c r="G27" s="229"/>
      <c r="H27" s="227">
        <v>50</v>
      </c>
      <c r="I27" s="230"/>
      <c r="J27" s="235"/>
    </row>
    <row r="28" spans="1:10" ht="25.5" customHeight="1">
      <c r="A28" s="224"/>
      <c r="B28" s="225" t="s">
        <v>187</v>
      </c>
      <c r="C28" s="379"/>
      <c r="D28" s="227">
        <v>50</v>
      </c>
      <c r="E28" s="228" t="s">
        <v>113</v>
      </c>
      <c r="F28" s="229" t="s">
        <v>113</v>
      </c>
      <c r="G28" s="229"/>
      <c r="H28" s="227">
        <v>50</v>
      </c>
      <c r="I28" s="230"/>
      <c r="J28" s="235"/>
    </row>
    <row r="29" spans="1:10" ht="39" customHeight="1">
      <c r="A29" s="224"/>
      <c r="B29" s="225" t="s">
        <v>188</v>
      </c>
      <c r="C29" s="379"/>
      <c r="D29" s="227">
        <v>50</v>
      </c>
      <c r="E29" s="228" t="s">
        <v>113</v>
      </c>
      <c r="F29" s="229" t="s">
        <v>113</v>
      </c>
      <c r="G29" s="229"/>
      <c r="H29" s="227">
        <v>50</v>
      </c>
      <c r="I29" s="230"/>
      <c r="J29" s="235"/>
    </row>
    <row r="30" spans="1:10" ht="25.5" customHeight="1">
      <c r="A30" s="224"/>
      <c r="B30" s="225" t="s">
        <v>189</v>
      </c>
      <c r="C30" s="379"/>
      <c r="D30" s="227">
        <v>50</v>
      </c>
      <c r="E30" s="228" t="s">
        <v>113</v>
      </c>
      <c r="F30" s="229" t="s">
        <v>113</v>
      </c>
      <c r="G30" s="229"/>
      <c r="H30" s="227">
        <v>50</v>
      </c>
      <c r="I30" s="230"/>
      <c r="J30" s="235"/>
    </row>
    <row r="31" spans="1:10" ht="25.5" customHeight="1">
      <c r="A31" s="224"/>
      <c r="B31" s="225" t="s">
        <v>190</v>
      </c>
      <c r="C31" s="379"/>
      <c r="D31" s="227">
        <v>130</v>
      </c>
      <c r="E31" s="228" t="s">
        <v>113</v>
      </c>
      <c r="F31" s="229" t="s">
        <v>113</v>
      </c>
      <c r="G31" s="229"/>
      <c r="H31" s="227">
        <v>130</v>
      </c>
      <c r="I31" s="230"/>
      <c r="J31" s="235"/>
    </row>
    <row r="32" spans="1:10" ht="25.5" customHeight="1">
      <c r="A32" s="224"/>
      <c r="B32" s="225" t="s">
        <v>191</v>
      </c>
      <c r="C32" s="379"/>
      <c r="D32" s="227">
        <v>320</v>
      </c>
      <c r="E32" s="228" t="s">
        <v>113</v>
      </c>
      <c r="F32" s="229" t="s">
        <v>113</v>
      </c>
      <c r="G32" s="229"/>
      <c r="H32" s="227">
        <v>320</v>
      </c>
      <c r="I32" s="230"/>
      <c r="J32" s="235"/>
    </row>
    <row r="33" spans="1:10" ht="25.5" customHeight="1">
      <c r="A33" s="236"/>
      <c r="B33" s="237" t="s">
        <v>192</v>
      </c>
      <c r="C33" s="379"/>
      <c r="D33" s="238">
        <v>230</v>
      </c>
      <c r="E33" s="239" t="s">
        <v>113</v>
      </c>
      <c r="F33" s="240" t="s">
        <v>113</v>
      </c>
      <c r="G33" s="240"/>
      <c r="H33" s="238">
        <v>230</v>
      </c>
      <c r="I33" s="241"/>
      <c r="J33" s="235"/>
    </row>
    <row r="34" spans="1:10" s="273" customFormat="1" ht="44.25" customHeight="1">
      <c r="A34" s="274" t="s">
        <v>234</v>
      </c>
      <c r="B34" s="268" t="s">
        <v>246</v>
      </c>
      <c r="C34" s="268"/>
      <c r="D34" s="276">
        <f>SUM(D35:D61)</f>
        <v>2704</v>
      </c>
      <c r="E34" s="277"/>
      <c r="F34" s="232"/>
      <c r="G34" s="232"/>
      <c r="H34" s="276">
        <f>SUM(H35:H61)</f>
        <v>2404</v>
      </c>
      <c r="I34" s="276">
        <f>SUM(I35:I61)</f>
        <v>300</v>
      </c>
      <c r="J34" s="272"/>
    </row>
    <row r="35" spans="1:10" ht="43.5" customHeight="1">
      <c r="A35" s="185"/>
      <c r="B35" s="253" t="s">
        <v>169</v>
      </c>
      <c r="C35" s="376" t="s">
        <v>5</v>
      </c>
      <c r="D35" s="187">
        <v>60</v>
      </c>
      <c r="E35" s="228" t="s">
        <v>113</v>
      </c>
      <c r="F35" s="229" t="s">
        <v>113</v>
      </c>
      <c r="G35" s="229"/>
      <c r="H35" s="187">
        <v>60</v>
      </c>
      <c r="I35" s="264">
        <f aca="true" t="shared" si="0" ref="I35:I44">D35-H35</f>
        <v>0</v>
      </c>
      <c r="J35" s="243" t="s">
        <v>168</v>
      </c>
    </row>
    <row r="36" spans="1:10" ht="37.5" customHeight="1">
      <c r="A36" s="192"/>
      <c r="B36" s="244" t="s">
        <v>170</v>
      </c>
      <c r="C36" s="377"/>
      <c r="D36" s="194">
        <v>80</v>
      </c>
      <c r="E36" s="228" t="s">
        <v>113</v>
      </c>
      <c r="F36" s="229" t="s">
        <v>113</v>
      </c>
      <c r="G36" s="229"/>
      <c r="H36" s="194">
        <v>80</v>
      </c>
      <c r="I36" s="242">
        <f t="shared" si="0"/>
        <v>0</v>
      </c>
      <c r="J36" s="246" t="s">
        <v>168</v>
      </c>
    </row>
    <row r="37" spans="1:10" ht="30" customHeight="1">
      <c r="A37" s="192"/>
      <c r="B37" s="244" t="s">
        <v>171</v>
      </c>
      <c r="C37" s="377"/>
      <c r="D37" s="194">
        <v>30</v>
      </c>
      <c r="E37" s="228" t="s">
        <v>113</v>
      </c>
      <c r="F37" s="229" t="s">
        <v>113</v>
      </c>
      <c r="G37" s="229"/>
      <c r="H37" s="194">
        <v>30</v>
      </c>
      <c r="I37" s="242">
        <f t="shared" si="0"/>
        <v>0</v>
      </c>
      <c r="J37" s="246" t="s">
        <v>168</v>
      </c>
    </row>
    <row r="38" spans="1:10" ht="30" customHeight="1">
      <c r="A38" s="192"/>
      <c r="B38" s="244" t="s">
        <v>193</v>
      </c>
      <c r="C38" s="377"/>
      <c r="D38" s="194">
        <v>70</v>
      </c>
      <c r="E38" s="228" t="s">
        <v>113</v>
      </c>
      <c r="F38" s="229" t="s">
        <v>113</v>
      </c>
      <c r="G38" s="229"/>
      <c r="H38" s="194">
        <v>70</v>
      </c>
      <c r="I38" s="242">
        <f t="shared" si="0"/>
        <v>0</v>
      </c>
      <c r="J38" s="246" t="s">
        <v>168</v>
      </c>
    </row>
    <row r="39" spans="1:10" ht="30" customHeight="1">
      <c r="A39" s="192"/>
      <c r="B39" s="244" t="s">
        <v>194</v>
      </c>
      <c r="C39" s="377"/>
      <c r="D39" s="194">
        <v>359</v>
      </c>
      <c r="E39" s="228" t="s">
        <v>113</v>
      </c>
      <c r="F39" s="229" t="s">
        <v>113</v>
      </c>
      <c r="G39" s="196"/>
      <c r="H39" s="194">
        <v>359</v>
      </c>
      <c r="I39" s="242">
        <f t="shared" si="0"/>
        <v>0</v>
      </c>
      <c r="J39" s="246" t="s">
        <v>229</v>
      </c>
    </row>
    <row r="40" spans="1:10" ht="30" customHeight="1">
      <c r="A40" s="192"/>
      <c r="B40" s="244" t="s">
        <v>200</v>
      </c>
      <c r="C40" s="377"/>
      <c r="D40" s="194">
        <v>50</v>
      </c>
      <c r="E40" s="228" t="s">
        <v>113</v>
      </c>
      <c r="F40" s="229" t="s">
        <v>113</v>
      </c>
      <c r="G40" s="196"/>
      <c r="H40" s="194">
        <v>50</v>
      </c>
      <c r="I40" s="242">
        <f t="shared" si="0"/>
        <v>0</v>
      </c>
      <c r="J40" s="246" t="s">
        <v>168</v>
      </c>
    </row>
    <row r="41" spans="1:10" ht="44.25" customHeight="1">
      <c r="A41" s="192"/>
      <c r="B41" s="244" t="s">
        <v>195</v>
      </c>
      <c r="C41" s="377"/>
      <c r="D41" s="194">
        <v>20</v>
      </c>
      <c r="E41" s="228" t="s">
        <v>113</v>
      </c>
      <c r="F41" s="229" t="s">
        <v>113</v>
      </c>
      <c r="G41" s="196"/>
      <c r="H41" s="194">
        <v>20</v>
      </c>
      <c r="I41" s="242">
        <f t="shared" si="0"/>
        <v>0</v>
      </c>
      <c r="J41" s="246" t="s">
        <v>168</v>
      </c>
    </row>
    <row r="42" spans="1:10" ht="44.25" customHeight="1">
      <c r="A42" s="192"/>
      <c r="B42" s="244" t="s">
        <v>196</v>
      </c>
      <c r="C42" s="377"/>
      <c r="D42" s="194">
        <v>70</v>
      </c>
      <c r="E42" s="228" t="s">
        <v>113</v>
      </c>
      <c r="F42" s="229" t="s">
        <v>113</v>
      </c>
      <c r="G42" s="196"/>
      <c r="H42" s="194">
        <v>70</v>
      </c>
      <c r="I42" s="242">
        <f t="shared" si="0"/>
        <v>0</v>
      </c>
      <c r="J42" s="246" t="s">
        <v>168</v>
      </c>
    </row>
    <row r="43" spans="1:10" ht="38.25" customHeight="1">
      <c r="A43" s="192"/>
      <c r="B43" s="244" t="s">
        <v>197</v>
      </c>
      <c r="C43" s="377"/>
      <c r="D43" s="194">
        <v>50</v>
      </c>
      <c r="E43" s="228" t="s">
        <v>113</v>
      </c>
      <c r="F43" s="229" t="s">
        <v>113</v>
      </c>
      <c r="G43" s="196"/>
      <c r="H43" s="194">
        <v>50</v>
      </c>
      <c r="I43" s="242">
        <f t="shared" si="0"/>
        <v>0</v>
      </c>
      <c r="J43" s="246" t="s">
        <v>168</v>
      </c>
    </row>
    <row r="44" spans="1:10" ht="45.75" customHeight="1">
      <c r="A44" s="192"/>
      <c r="B44" s="244" t="s">
        <v>198</v>
      </c>
      <c r="C44" s="377"/>
      <c r="D44" s="194">
        <v>80</v>
      </c>
      <c r="E44" s="228" t="s">
        <v>113</v>
      </c>
      <c r="F44" s="229" t="s">
        <v>113</v>
      </c>
      <c r="G44" s="196"/>
      <c r="H44" s="194">
        <v>80</v>
      </c>
      <c r="I44" s="242">
        <f t="shared" si="0"/>
        <v>0</v>
      </c>
      <c r="J44" s="246" t="s">
        <v>168</v>
      </c>
    </row>
    <row r="45" spans="1:10" ht="28.5" customHeight="1">
      <c r="A45" s="192"/>
      <c r="B45" s="244" t="s">
        <v>199</v>
      </c>
      <c r="C45" s="377"/>
      <c r="D45" s="194">
        <v>50</v>
      </c>
      <c r="E45" s="228" t="s">
        <v>113</v>
      </c>
      <c r="F45" s="229" t="s">
        <v>113</v>
      </c>
      <c r="G45" s="196"/>
      <c r="H45" s="194">
        <v>50</v>
      </c>
      <c r="I45" s="242"/>
      <c r="J45" s="246" t="s">
        <v>168</v>
      </c>
    </row>
    <row r="46" spans="1:10" ht="30.75" customHeight="1">
      <c r="A46" s="192"/>
      <c r="B46" s="244" t="s">
        <v>240</v>
      </c>
      <c r="C46" s="377"/>
      <c r="D46" s="194">
        <v>50</v>
      </c>
      <c r="E46" s="228" t="s">
        <v>113</v>
      </c>
      <c r="F46" s="229" t="s">
        <v>113</v>
      </c>
      <c r="G46" s="196"/>
      <c r="H46" s="194">
        <v>50</v>
      </c>
      <c r="I46" s="242"/>
      <c r="J46" s="246" t="s">
        <v>168</v>
      </c>
    </row>
    <row r="47" spans="1:10" ht="38.25" customHeight="1">
      <c r="A47" s="192"/>
      <c r="B47" s="247" t="s">
        <v>172</v>
      </c>
      <c r="C47" s="377"/>
      <c r="D47" s="194">
        <v>150</v>
      </c>
      <c r="E47" s="228" t="s">
        <v>113</v>
      </c>
      <c r="F47" s="229" t="s">
        <v>113</v>
      </c>
      <c r="G47" s="196"/>
      <c r="H47" s="194">
        <v>150</v>
      </c>
      <c r="I47" s="242">
        <f aca="true" t="shared" si="1" ref="I47:I61">D47-H47</f>
        <v>0</v>
      </c>
      <c r="J47" s="246" t="s">
        <v>168</v>
      </c>
    </row>
    <row r="48" spans="1:10" ht="27.75" customHeight="1">
      <c r="A48" s="192"/>
      <c r="B48" s="247" t="s">
        <v>173</v>
      </c>
      <c r="C48" s="377"/>
      <c r="D48" s="194">
        <v>120</v>
      </c>
      <c r="E48" s="228" t="s">
        <v>113</v>
      </c>
      <c r="F48" s="229" t="s">
        <v>113</v>
      </c>
      <c r="G48" s="196"/>
      <c r="H48" s="194">
        <v>120</v>
      </c>
      <c r="I48" s="242">
        <f t="shared" si="1"/>
        <v>0</v>
      </c>
      <c r="J48" s="246" t="s">
        <v>168</v>
      </c>
    </row>
    <row r="49" spans="1:10" ht="31.5" customHeight="1">
      <c r="A49" s="192"/>
      <c r="B49" s="244" t="s">
        <v>241</v>
      </c>
      <c r="C49" s="377"/>
      <c r="D49" s="194">
        <v>200</v>
      </c>
      <c r="E49" s="228" t="s">
        <v>113</v>
      </c>
      <c r="F49" s="229" t="s">
        <v>113</v>
      </c>
      <c r="G49" s="196"/>
      <c r="H49" s="194">
        <v>200</v>
      </c>
      <c r="I49" s="242">
        <f t="shared" si="1"/>
        <v>0</v>
      </c>
      <c r="J49" s="246" t="s">
        <v>168</v>
      </c>
    </row>
    <row r="50" spans="1:10" ht="51" customHeight="1">
      <c r="A50" s="192"/>
      <c r="B50" s="244" t="s">
        <v>162</v>
      </c>
      <c r="C50" s="377"/>
      <c r="D50" s="194">
        <v>300</v>
      </c>
      <c r="E50" s="245"/>
      <c r="F50" s="196"/>
      <c r="G50" s="196"/>
      <c r="H50" s="194"/>
      <c r="I50" s="242">
        <f t="shared" si="1"/>
        <v>300</v>
      </c>
      <c r="J50" s="211" t="s">
        <v>254</v>
      </c>
    </row>
    <row r="51" spans="1:10" ht="43.5" customHeight="1">
      <c r="A51" s="192"/>
      <c r="B51" s="244" t="s">
        <v>174</v>
      </c>
      <c r="C51" s="377"/>
      <c r="D51" s="194">
        <v>170</v>
      </c>
      <c r="E51" s="228" t="s">
        <v>113</v>
      </c>
      <c r="F51" s="229" t="s">
        <v>113</v>
      </c>
      <c r="G51" s="196"/>
      <c r="H51" s="194">
        <v>170</v>
      </c>
      <c r="I51" s="242">
        <f t="shared" si="1"/>
        <v>0</v>
      </c>
      <c r="J51" s="246" t="s">
        <v>168</v>
      </c>
    </row>
    <row r="52" spans="1:10" ht="45" customHeight="1">
      <c r="A52" s="192"/>
      <c r="B52" s="248" t="s">
        <v>175</v>
      </c>
      <c r="C52" s="377"/>
      <c r="D52" s="194">
        <v>150</v>
      </c>
      <c r="E52" s="228" t="s">
        <v>113</v>
      </c>
      <c r="F52" s="229" t="s">
        <v>113</v>
      </c>
      <c r="G52" s="196"/>
      <c r="H52" s="194">
        <v>150</v>
      </c>
      <c r="I52" s="242">
        <f t="shared" si="1"/>
        <v>0</v>
      </c>
      <c r="J52" s="246" t="s">
        <v>168</v>
      </c>
    </row>
    <row r="53" spans="1:10" ht="44.25" customHeight="1">
      <c r="A53" s="192"/>
      <c r="B53" s="249" t="s">
        <v>201</v>
      </c>
      <c r="C53" s="377"/>
      <c r="D53" s="194">
        <v>80</v>
      </c>
      <c r="E53" s="228" t="s">
        <v>113</v>
      </c>
      <c r="F53" s="229" t="s">
        <v>113</v>
      </c>
      <c r="G53" s="196"/>
      <c r="H53" s="194">
        <v>80</v>
      </c>
      <c r="I53" s="242">
        <f t="shared" si="1"/>
        <v>0</v>
      </c>
      <c r="J53" s="246" t="s">
        <v>168</v>
      </c>
    </row>
    <row r="54" spans="1:10" ht="36.75" customHeight="1">
      <c r="A54" s="192"/>
      <c r="B54" s="249" t="s">
        <v>202</v>
      </c>
      <c r="C54" s="377"/>
      <c r="D54" s="194">
        <v>230</v>
      </c>
      <c r="E54" s="228" t="s">
        <v>113</v>
      </c>
      <c r="F54" s="229" t="s">
        <v>113</v>
      </c>
      <c r="G54" s="196"/>
      <c r="H54" s="194">
        <v>230</v>
      </c>
      <c r="I54" s="242">
        <f t="shared" si="1"/>
        <v>0</v>
      </c>
      <c r="J54" s="246" t="s">
        <v>168</v>
      </c>
    </row>
    <row r="55" spans="1:10" ht="38.25" customHeight="1">
      <c r="A55" s="192"/>
      <c r="B55" s="157" t="s">
        <v>203</v>
      </c>
      <c r="C55" s="377"/>
      <c r="D55" s="194">
        <v>100</v>
      </c>
      <c r="E55" s="228" t="s">
        <v>113</v>
      </c>
      <c r="F55" s="229" t="s">
        <v>113</v>
      </c>
      <c r="G55" s="196"/>
      <c r="H55" s="194">
        <v>100</v>
      </c>
      <c r="I55" s="242">
        <f t="shared" si="1"/>
        <v>0</v>
      </c>
      <c r="J55" s="246" t="s">
        <v>168</v>
      </c>
    </row>
    <row r="56" spans="1:10" ht="36.75" customHeight="1">
      <c r="A56" s="192"/>
      <c r="B56" s="250" t="s">
        <v>204</v>
      </c>
      <c r="C56" s="377"/>
      <c r="D56" s="194">
        <v>45</v>
      </c>
      <c r="E56" s="228" t="s">
        <v>113</v>
      </c>
      <c r="F56" s="229" t="s">
        <v>113</v>
      </c>
      <c r="G56" s="196"/>
      <c r="H56" s="194">
        <v>45</v>
      </c>
      <c r="I56" s="242">
        <f t="shared" si="1"/>
        <v>0</v>
      </c>
      <c r="J56" s="246" t="s">
        <v>168</v>
      </c>
    </row>
    <row r="57" spans="1:10" ht="38.25" customHeight="1">
      <c r="A57" s="192"/>
      <c r="B57" s="250" t="s">
        <v>176</v>
      </c>
      <c r="C57" s="377"/>
      <c r="D57" s="194">
        <v>30</v>
      </c>
      <c r="E57" s="228" t="s">
        <v>113</v>
      </c>
      <c r="F57" s="229" t="s">
        <v>113</v>
      </c>
      <c r="G57" s="196"/>
      <c r="H57" s="194">
        <v>30</v>
      </c>
      <c r="I57" s="242">
        <f t="shared" si="1"/>
        <v>0</v>
      </c>
      <c r="J57" s="246" t="s">
        <v>168</v>
      </c>
    </row>
    <row r="58" spans="1:10" ht="28.5" customHeight="1">
      <c r="A58" s="192"/>
      <c r="B58" s="250" t="s">
        <v>177</v>
      </c>
      <c r="C58" s="377"/>
      <c r="D58" s="194">
        <v>30</v>
      </c>
      <c r="E58" s="228" t="s">
        <v>113</v>
      </c>
      <c r="F58" s="229" t="s">
        <v>113</v>
      </c>
      <c r="G58" s="196"/>
      <c r="H58" s="194">
        <v>30</v>
      </c>
      <c r="I58" s="242">
        <f t="shared" si="1"/>
        <v>0</v>
      </c>
      <c r="J58" s="246" t="s">
        <v>168</v>
      </c>
    </row>
    <row r="59" spans="1:10" ht="33.75" customHeight="1">
      <c r="A59" s="192"/>
      <c r="B59" s="250" t="s">
        <v>178</v>
      </c>
      <c r="C59" s="377"/>
      <c r="D59" s="194">
        <v>70</v>
      </c>
      <c r="E59" s="228" t="s">
        <v>113</v>
      </c>
      <c r="F59" s="229" t="s">
        <v>113</v>
      </c>
      <c r="G59" s="196"/>
      <c r="H59" s="194">
        <v>70</v>
      </c>
      <c r="I59" s="242">
        <f t="shared" si="1"/>
        <v>0</v>
      </c>
      <c r="J59" s="246" t="s">
        <v>229</v>
      </c>
    </row>
    <row r="60" spans="1:10" ht="57" customHeight="1">
      <c r="A60" s="192"/>
      <c r="B60" s="244" t="s">
        <v>179</v>
      </c>
      <c r="C60" s="377"/>
      <c r="D60" s="194">
        <v>30</v>
      </c>
      <c r="E60" s="228" t="s">
        <v>113</v>
      </c>
      <c r="F60" s="229" t="s">
        <v>113</v>
      </c>
      <c r="G60" s="196"/>
      <c r="H60" s="194">
        <v>30</v>
      </c>
      <c r="I60" s="242">
        <f t="shared" si="1"/>
        <v>0</v>
      </c>
      <c r="J60" s="246" t="s">
        <v>168</v>
      </c>
    </row>
    <row r="61" spans="1:10" ht="42.75" customHeight="1">
      <c r="A61" s="212"/>
      <c r="B61" s="255" t="s">
        <v>205</v>
      </c>
      <c r="C61" s="378"/>
      <c r="D61" s="251">
        <v>30</v>
      </c>
      <c r="E61" s="228" t="s">
        <v>113</v>
      </c>
      <c r="F61" s="229" t="s">
        <v>113</v>
      </c>
      <c r="G61" s="217"/>
      <c r="H61" s="251">
        <v>30</v>
      </c>
      <c r="I61" s="263">
        <f t="shared" si="1"/>
        <v>0</v>
      </c>
      <c r="J61" s="265" t="s">
        <v>168</v>
      </c>
    </row>
    <row r="62" spans="1:10" s="273" customFormat="1" ht="42" customHeight="1">
      <c r="A62" s="274" t="s">
        <v>235</v>
      </c>
      <c r="B62" s="275" t="s">
        <v>247</v>
      </c>
      <c r="C62" s="232"/>
      <c r="D62" s="276">
        <f>SUM(D63:D80)</f>
        <v>2870</v>
      </c>
      <c r="E62" s="277"/>
      <c r="F62" s="232"/>
      <c r="G62" s="232"/>
      <c r="H62" s="276">
        <f>SUM(H63:H80)</f>
        <v>2170</v>
      </c>
      <c r="I62" s="276">
        <f>SUM(I63:I80)</f>
        <v>700</v>
      </c>
      <c r="J62" s="272"/>
    </row>
    <row r="63" spans="1:10" ht="42.75" customHeight="1">
      <c r="A63" s="189"/>
      <c r="B63" s="253" t="s">
        <v>163</v>
      </c>
      <c r="C63" s="366" t="s">
        <v>9</v>
      </c>
      <c r="D63" s="257">
        <v>200</v>
      </c>
      <c r="E63" s="189"/>
      <c r="F63" s="189"/>
      <c r="G63" s="189"/>
      <c r="H63" s="257"/>
      <c r="I63" s="264">
        <f aca="true" t="shared" si="2" ref="I63:I80">D63-H63</f>
        <v>200</v>
      </c>
      <c r="J63" s="186" t="s">
        <v>225</v>
      </c>
    </row>
    <row r="64" spans="1:10" ht="42.75" customHeight="1">
      <c r="A64" s="196"/>
      <c r="B64" s="244" t="s">
        <v>227</v>
      </c>
      <c r="C64" s="367"/>
      <c r="D64" s="254">
        <v>410</v>
      </c>
      <c r="E64" s="196"/>
      <c r="F64" s="196"/>
      <c r="G64" s="196"/>
      <c r="H64" s="254"/>
      <c r="I64" s="242">
        <f t="shared" si="2"/>
        <v>410</v>
      </c>
      <c r="J64" s="193" t="s">
        <v>226</v>
      </c>
    </row>
    <row r="65" spans="1:10" ht="42.75" customHeight="1">
      <c r="A65" s="196"/>
      <c r="B65" s="244" t="s">
        <v>228</v>
      </c>
      <c r="C65" s="367"/>
      <c r="D65" s="254">
        <v>90</v>
      </c>
      <c r="E65" s="196"/>
      <c r="F65" s="196"/>
      <c r="G65" s="196"/>
      <c r="H65" s="254"/>
      <c r="I65" s="242">
        <f t="shared" si="2"/>
        <v>90</v>
      </c>
      <c r="J65" s="193" t="s">
        <v>226</v>
      </c>
    </row>
    <row r="66" spans="1:10" ht="33" customHeight="1">
      <c r="A66" s="196"/>
      <c r="B66" s="244" t="s">
        <v>223</v>
      </c>
      <c r="C66" s="367"/>
      <c r="D66" s="254">
        <v>200</v>
      </c>
      <c r="E66" s="228" t="s">
        <v>113</v>
      </c>
      <c r="F66" s="229" t="s">
        <v>113</v>
      </c>
      <c r="G66" s="196"/>
      <c r="H66" s="254">
        <v>200</v>
      </c>
      <c r="I66" s="242">
        <f t="shared" si="2"/>
        <v>0</v>
      </c>
      <c r="J66" s="246" t="s">
        <v>229</v>
      </c>
    </row>
    <row r="67" spans="1:10" ht="39.75" customHeight="1">
      <c r="A67" s="196"/>
      <c r="B67" s="244" t="s">
        <v>224</v>
      </c>
      <c r="C67" s="367"/>
      <c r="D67" s="254">
        <v>100</v>
      </c>
      <c r="E67" s="228" t="s">
        <v>113</v>
      </c>
      <c r="F67" s="229" t="s">
        <v>113</v>
      </c>
      <c r="G67" s="196"/>
      <c r="H67" s="254">
        <v>100</v>
      </c>
      <c r="I67" s="242">
        <f t="shared" si="2"/>
        <v>0</v>
      </c>
      <c r="J67" s="246" t="s">
        <v>229</v>
      </c>
    </row>
    <row r="68" spans="1:10" ht="36.75" customHeight="1">
      <c r="A68" s="196"/>
      <c r="B68" s="244" t="s">
        <v>165</v>
      </c>
      <c r="C68" s="367"/>
      <c r="D68" s="254">
        <v>100</v>
      </c>
      <c r="E68" s="228" t="s">
        <v>113</v>
      </c>
      <c r="F68" s="229" t="s">
        <v>113</v>
      </c>
      <c r="G68" s="196"/>
      <c r="H68" s="254">
        <v>100</v>
      </c>
      <c r="I68" s="242">
        <f t="shared" si="2"/>
        <v>0</v>
      </c>
      <c r="J68" s="246" t="s">
        <v>168</v>
      </c>
    </row>
    <row r="69" spans="1:10" ht="32.25" customHeight="1">
      <c r="A69" s="196"/>
      <c r="B69" s="244" t="s">
        <v>166</v>
      </c>
      <c r="C69" s="367"/>
      <c r="D69" s="254">
        <v>150</v>
      </c>
      <c r="E69" s="228" t="s">
        <v>113</v>
      </c>
      <c r="F69" s="229" t="s">
        <v>113</v>
      </c>
      <c r="G69" s="196"/>
      <c r="H69" s="254">
        <v>150</v>
      </c>
      <c r="I69" s="242">
        <f t="shared" si="2"/>
        <v>0</v>
      </c>
      <c r="J69" s="246" t="s">
        <v>168</v>
      </c>
    </row>
    <row r="70" spans="1:10" ht="37.5" customHeight="1">
      <c r="A70" s="196"/>
      <c r="B70" s="244" t="s">
        <v>206</v>
      </c>
      <c r="C70" s="367"/>
      <c r="D70" s="254">
        <v>50</v>
      </c>
      <c r="E70" s="228" t="s">
        <v>113</v>
      </c>
      <c r="F70" s="229" t="s">
        <v>113</v>
      </c>
      <c r="G70" s="196"/>
      <c r="H70" s="254">
        <v>50</v>
      </c>
      <c r="I70" s="242">
        <f t="shared" si="2"/>
        <v>0</v>
      </c>
      <c r="J70" s="246" t="s">
        <v>168</v>
      </c>
    </row>
    <row r="71" spans="1:10" ht="32.25" customHeight="1">
      <c r="A71" s="196"/>
      <c r="B71" s="244" t="s">
        <v>207</v>
      </c>
      <c r="C71" s="367"/>
      <c r="D71" s="254">
        <v>30</v>
      </c>
      <c r="E71" s="228" t="s">
        <v>113</v>
      </c>
      <c r="F71" s="229" t="s">
        <v>113</v>
      </c>
      <c r="G71" s="196"/>
      <c r="H71" s="254">
        <v>30</v>
      </c>
      <c r="I71" s="242">
        <f t="shared" si="2"/>
        <v>0</v>
      </c>
      <c r="J71" s="246" t="s">
        <v>168</v>
      </c>
    </row>
    <row r="72" spans="1:10" ht="42.75" customHeight="1">
      <c r="A72" s="196"/>
      <c r="B72" s="244" t="s">
        <v>208</v>
      </c>
      <c r="C72" s="367"/>
      <c r="D72" s="254">
        <v>100</v>
      </c>
      <c r="E72" s="228" t="s">
        <v>113</v>
      </c>
      <c r="F72" s="229" t="s">
        <v>113</v>
      </c>
      <c r="G72" s="196"/>
      <c r="H72" s="254">
        <v>100</v>
      </c>
      <c r="I72" s="242">
        <f t="shared" si="2"/>
        <v>0</v>
      </c>
      <c r="J72" s="246" t="s">
        <v>168</v>
      </c>
    </row>
    <row r="73" spans="1:10" ht="32.25" customHeight="1">
      <c r="A73" s="196"/>
      <c r="B73" s="244" t="s">
        <v>209</v>
      </c>
      <c r="C73" s="367"/>
      <c r="D73" s="254">
        <v>70</v>
      </c>
      <c r="E73" s="228" t="s">
        <v>113</v>
      </c>
      <c r="F73" s="229" t="s">
        <v>113</v>
      </c>
      <c r="G73" s="196"/>
      <c r="H73" s="254">
        <v>70</v>
      </c>
      <c r="I73" s="242">
        <f t="shared" si="2"/>
        <v>0</v>
      </c>
      <c r="J73" s="246" t="s">
        <v>168</v>
      </c>
    </row>
    <row r="74" spans="1:10" ht="32.25" customHeight="1">
      <c r="A74" s="196"/>
      <c r="B74" s="244" t="s">
        <v>210</v>
      </c>
      <c r="C74" s="367"/>
      <c r="D74" s="254">
        <v>150</v>
      </c>
      <c r="E74" s="228" t="s">
        <v>113</v>
      </c>
      <c r="F74" s="229" t="s">
        <v>113</v>
      </c>
      <c r="G74" s="196"/>
      <c r="H74" s="254">
        <v>150</v>
      </c>
      <c r="I74" s="242">
        <f t="shared" si="2"/>
        <v>0</v>
      </c>
      <c r="J74" s="246" t="s">
        <v>168</v>
      </c>
    </row>
    <row r="75" spans="1:10" ht="32.25" customHeight="1">
      <c r="A75" s="196"/>
      <c r="B75" s="244" t="s">
        <v>211</v>
      </c>
      <c r="C75" s="367"/>
      <c r="D75" s="254">
        <v>70</v>
      </c>
      <c r="E75" s="228" t="s">
        <v>113</v>
      </c>
      <c r="F75" s="229" t="s">
        <v>113</v>
      </c>
      <c r="G75" s="196"/>
      <c r="H75" s="254">
        <v>70</v>
      </c>
      <c r="I75" s="242">
        <f t="shared" si="2"/>
        <v>0</v>
      </c>
      <c r="J75" s="246" t="s">
        <v>168</v>
      </c>
    </row>
    <row r="76" spans="1:10" ht="32.25" customHeight="1">
      <c r="A76" s="196"/>
      <c r="B76" s="244" t="s">
        <v>212</v>
      </c>
      <c r="C76" s="367"/>
      <c r="D76" s="254">
        <v>500</v>
      </c>
      <c r="E76" s="228" t="s">
        <v>113</v>
      </c>
      <c r="F76" s="229" t="s">
        <v>113</v>
      </c>
      <c r="G76" s="196"/>
      <c r="H76" s="254">
        <v>500</v>
      </c>
      <c r="I76" s="242">
        <f t="shared" si="2"/>
        <v>0</v>
      </c>
      <c r="J76" s="246" t="s">
        <v>168</v>
      </c>
    </row>
    <row r="77" spans="1:10" ht="41.25" customHeight="1">
      <c r="A77" s="196"/>
      <c r="B77" s="244" t="s">
        <v>213</v>
      </c>
      <c r="C77" s="367"/>
      <c r="D77" s="254">
        <v>250</v>
      </c>
      <c r="E77" s="228" t="s">
        <v>113</v>
      </c>
      <c r="F77" s="229" t="s">
        <v>113</v>
      </c>
      <c r="G77" s="196"/>
      <c r="H77" s="254">
        <v>250</v>
      </c>
      <c r="I77" s="242">
        <f t="shared" si="2"/>
        <v>0</v>
      </c>
      <c r="J77" s="246" t="s">
        <v>168</v>
      </c>
    </row>
    <row r="78" spans="1:10" ht="32.25" customHeight="1">
      <c r="A78" s="196"/>
      <c r="B78" s="244" t="s">
        <v>214</v>
      </c>
      <c r="C78" s="367"/>
      <c r="D78" s="254">
        <v>100</v>
      </c>
      <c r="E78" s="228" t="s">
        <v>113</v>
      </c>
      <c r="F78" s="229" t="s">
        <v>113</v>
      </c>
      <c r="G78" s="196"/>
      <c r="H78" s="254">
        <v>100</v>
      </c>
      <c r="I78" s="242">
        <f t="shared" si="2"/>
        <v>0</v>
      </c>
      <c r="J78" s="246" t="s">
        <v>168</v>
      </c>
    </row>
    <row r="79" spans="1:10" ht="38.25" customHeight="1">
      <c r="A79" s="196"/>
      <c r="B79" s="244" t="s">
        <v>215</v>
      </c>
      <c r="C79" s="367"/>
      <c r="D79" s="254">
        <v>200</v>
      </c>
      <c r="E79" s="228" t="s">
        <v>113</v>
      </c>
      <c r="F79" s="229" t="s">
        <v>113</v>
      </c>
      <c r="G79" s="196"/>
      <c r="H79" s="254">
        <v>200</v>
      </c>
      <c r="I79" s="242">
        <f t="shared" si="2"/>
        <v>0</v>
      </c>
      <c r="J79" s="246" t="s">
        <v>168</v>
      </c>
    </row>
    <row r="80" spans="1:10" ht="21.75" customHeight="1">
      <c r="A80" s="217"/>
      <c r="B80" s="255" t="s">
        <v>216</v>
      </c>
      <c r="C80" s="368"/>
      <c r="D80" s="256">
        <v>100</v>
      </c>
      <c r="E80" s="228" t="s">
        <v>113</v>
      </c>
      <c r="F80" s="229" t="s">
        <v>113</v>
      </c>
      <c r="G80" s="217"/>
      <c r="H80" s="256">
        <v>100</v>
      </c>
      <c r="I80" s="242">
        <f t="shared" si="2"/>
        <v>0</v>
      </c>
      <c r="J80" s="246" t="s">
        <v>168</v>
      </c>
    </row>
    <row r="81" spans="1:10" s="273" customFormat="1" ht="39.75" customHeight="1">
      <c r="A81" s="232" t="s">
        <v>236</v>
      </c>
      <c r="B81" s="268" t="s">
        <v>248</v>
      </c>
      <c r="C81" s="269"/>
      <c r="D81" s="270">
        <f>SUM(D82:D88)</f>
        <v>1300</v>
      </c>
      <c r="E81" s="232"/>
      <c r="F81" s="232"/>
      <c r="G81" s="232"/>
      <c r="H81" s="270">
        <f>SUM(H82:H88)</f>
        <v>1300</v>
      </c>
      <c r="I81" s="271"/>
      <c r="J81" s="272" t="s">
        <v>168</v>
      </c>
    </row>
    <row r="82" spans="1:10" ht="31.5" customHeight="1">
      <c r="A82" s="189"/>
      <c r="B82" s="186" t="s">
        <v>159</v>
      </c>
      <c r="C82" s="369" t="s">
        <v>3</v>
      </c>
      <c r="D82" s="257">
        <v>174</v>
      </c>
      <c r="E82" s="228" t="s">
        <v>113</v>
      </c>
      <c r="F82" s="229" t="s">
        <v>113</v>
      </c>
      <c r="G82" s="189"/>
      <c r="H82" s="257">
        <v>174</v>
      </c>
      <c r="I82" s="258"/>
      <c r="J82" s="267"/>
    </row>
    <row r="83" spans="1:10" ht="40.5" customHeight="1">
      <c r="A83" s="196"/>
      <c r="B83" s="193" t="s">
        <v>217</v>
      </c>
      <c r="C83" s="370"/>
      <c r="D83" s="254">
        <v>176</v>
      </c>
      <c r="E83" s="228" t="s">
        <v>113</v>
      </c>
      <c r="F83" s="229" t="s">
        <v>113</v>
      </c>
      <c r="G83" s="196"/>
      <c r="H83" s="254">
        <v>176</v>
      </c>
      <c r="I83" s="259"/>
      <c r="J83" s="266"/>
    </row>
    <row r="84" spans="1:10" ht="38.25" customHeight="1">
      <c r="A84" s="196"/>
      <c r="B84" s="193" t="s">
        <v>218</v>
      </c>
      <c r="C84" s="370"/>
      <c r="D84" s="254">
        <v>200</v>
      </c>
      <c r="E84" s="228" t="s">
        <v>113</v>
      </c>
      <c r="F84" s="229" t="s">
        <v>113</v>
      </c>
      <c r="G84" s="196"/>
      <c r="H84" s="254">
        <v>200</v>
      </c>
      <c r="I84" s="259"/>
      <c r="J84" s="266"/>
    </row>
    <row r="85" spans="1:10" ht="38.25" customHeight="1">
      <c r="A85" s="196"/>
      <c r="B85" s="193" t="s">
        <v>219</v>
      </c>
      <c r="C85" s="370"/>
      <c r="D85" s="254">
        <v>200</v>
      </c>
      <c r="E85" s="228" t="s">
        <v>113</v>
      </c>
      <c r="F85" s="229" t="s">
        <v>113</v>
      </c>
      <c r="G85" s="196"/>
      <c r="H85" s="254">
        <v>200</v>
      </c>
      <c r="I85" s="259"/>
      <c r="J85" s="266"/>
    </row>
    <row r="86" spans="1:10" ht="37.5" customHeight="1">
      <c r="A86" s="196"/>
      <c r="B86" s="193" t="s">
        <v>220</v>
      </c>
      <c r="C86" s="370"/>
      <c r="D86" s="254">
        <v>150</v>
      </c>
      <c r="E86" s="228" t="s">
        <v>113</v>
      </c>
      <c r="F86" s="229" t="s">
        <v>113</v>
      </c>
      <c r="G86" s="196"/>
      <c r="H86" s="254">
        <v>150</v>
      </c>
      <c r="I86" s="259"/>
      <c r="J86" s="266"/>
    </row>
    <row r="87" spans="1:10" ht="36.75" customHeight="1">
      <c r="A87" s="196"/>
      <c r="B87" s="193" t="s">
        <v>221</v>
      </c>
      <c r="C87" s="370"/>
      <c r="D87" s="254">
        <v>200</v>
      </c>
      <c r="E87" s="228" t="s">
        <v>113</v>
      </c>
      <c r="F87" s="229" t="s">
        <v>113</v>
      </c>
      <c r="G87" s="196"/>
      <c r="H87" s="254">
        <v>200</v>
      </c>
      <c r="I87" s="259"/>
      <c r="J87" s="266"/>
    </row>
    <row r="88" spans="1:10" ht="38.25" customHeight="1">
      <c r="A88" s="217"/>
      <c r="B88" s="260" t="s">
        <v>222</v>
      </c>
      <c r="C88" s="371"/>
      <c r="D88" s="256">
        <v>200</v>
      </c>
      <c r="E88" s="228" t="s">
        <v>113</v>
      </c>
      <c r="F88" s="229" t="s">
        <v>113</v>
      </c>
      <c r="G88" s="217"/>
      <c r="H88" s="256">
        <v>200</v>
      </c>
      <c r="I88" s="261"/>
      <c r="J88" s="262"/>
    </row>
    <row r="89" spans="1:10" s="273" customFormat="1" ht="40.5" customHeight="1">
      <c r="A89" s="232" t="s">
        <v>237</v>
      </c>
      <c r="B89" s="268" t="s">
        <v>249</v>
      </c>
      <c r="C89" s="269"/>
      <c r="D89" s="270">
        <f>SUM(D90:D93)</f>
        <v>1789</v>
      </c>
      <c r="E89" s="232"/>
      <c r="F89" s="232"/>
      <c r="G89" s="232"/>
      <c r="H89" s="270">
        <f>SUM(H90:H93)</f>
        <v>670</v>
      </c>
      <c r="I89" s="270">
        <f>SUM(I90:I93)</f>
        <v>1119</v>
      </c>
      <c r="J89" s="268" t="s">
        <v>229</v>
      </c>
    </row>
    <row r="90" spans="1:10" ht="40.5" customHeight="1">
      <c r="A90" s="189"/>
      <c r="B90" s="186" t="s">
        <v>250</v>
      </c>
      <c r="C90" s="369" t="s">
        <v>11</v>
      </c>
      <c r="D90" s="257">
        <v>108</v>
      </c>
      <c r="E90" s="228" t="s">
        <v>113</v>
      </c>
      <c r="F90" s="229" t="s">
        <v>113</v>
      </c>
      <c r="G90" s="189"/>
      <c r="H90" s="257">
        <v>108</v>
      </c>
      <c r="I90" s="242">
        <f>D90-H90</f>
        <v>0</v>
      </c>
      <c r="J90" s="186"/>
    </row>
    <row r="91" spans="1:10" ht="40.5" customHeight="1">
      <c r="A91" s="196"/>
      <c r="B91" s="193" t="s">
        <v>251</v>
      </c>
      <c r="C91" s="370"/>
      <c r="D91" s="254">
        <v>710</v>
      </c>
      <c r="E91" s="228" t="s">
        <v>113</v>
      </c>
      <c r="F91" s="229" t="s">
        <v>113</v>
      </c>
      <c r="G91" s="196"/>
      <c r="H91" s="254">
        <v>260</v>
      </c>
      <c r="I91" s="242">
        <f>D91-H91</f>
        <v>450</v>
      </c>
      <c r="J91" s="193" t="s">
        <v>164</v>
      </c>
    </row>
    <row r="92" spans="1:10" ht="40.5" customHeight="1">
      <c r="A92" s="196"/>
      <c r="B92" s="193" t="s">
        <v>158</v>
      </c>
      <c r="C92" s="370"/>
      <c r="D92" s="254">
        <v>126</v>
      </c>
      <c r="E92" s="228" t="s">
        <v>113</v>
      </c>
      <c r="F92" s="229" t="s">
        <v>113</v>
      </c>
      <c r="G92" s="196"/>
      <c r="H92" s="254">
        <v>126</v>
      </c>
      <c r="I92" s="242">
        <f>D92-H92</f>
        <v>0</v>
      </c>
      <c r="J92" s="193" t="s">
        <v>180</v>
      </c>
    </row>
    <row r="93" spans="1:10" ht="42" customHeight="1">
      <c r="A93" s="217"/>
      <c r="B93" s="260" t="s">
        <v>252</v>
      </c>
      <c r="C93" s="262"/>
      <c r="D93" s="256">
        <v>845</v>
      </c>
      <c r="E93" s="252" t="s">
        <v>113</v>
      </c>
      <c r="F93" s="279" t="s">
        <v>113</v>
      </c>
      <c r="G93" s="217"/>
      <c r="H93" s="256">
        <v>176</v>
      </c>
      <c r="I93" s="263">
        <f>D93-H93</f>
        <v>669</v>
      </c>
      <c r="J93" s="260" t="s">
        <v>164</v>
      </c>
    </row>
  </sheetData>
  <sheetProtection/>
  <mergeCells count="18">
    <mergeCell ref="A5:A7"/>
    <mergeCell ref="B5:B7"/>
    <mergeCell ref="I5:I7"/>
    <mergeCell ref="I4:J4"/>
    <mergeCell ref="E6:G6"/>
    <mergeCell ref="E5:H5"/>
    <mergeCell ref="J5:J7"/>
    <mergeCell ref="H6:H7"/>
    <mergeCell ref="C63:C80"/>
    <mergeCell ref="C90:C92"/>
    <mergeCell ref="C82:C88"/>
    <mergeCell ref="I1:J1"/>
    <mergeCell ref="C5:C7"/>
    <mergeCell ref="C35:C61"/>
    <mergeCell ref="C23:C33"/>
    <mergeCell ref="A2:J2"/>
    <mergeCell ref="A3:J3"/>
    <mergeCell ref="D5:D7"/>
  </mergeCells>
  <printOptions/>
  <pageMargins left="0.7874015748031497" right="0.5905511811023623" top="0.7874015748031497" bottom="0.7874015748031497" header="0.31496062992125984" footer="0.31496062992125984"/>
  <pageSetup horizontalDpi="600" verticalDpi="600" orientation="landscape" paperSize="9" scale="56" r:id="rId1"/>
  <headerFooter>
    <oddHeader>&amp;R&amp;13Biểu số 03</oddHeader>
  </headerFooter>
</worksheet>
</file>

<file path=xl/worksheets/sheet10.xml><?xml version="1.0" encoding="utf-8"?>
<worksheet xmlns="http://schemas.openxmlformats.org/spreadsheetml/2006/main" xmlns:r="http://schemas.openxmlformats.org/officeDocument/2006/relationships">
  <dimension ref="A1:K14"/>
  <sheetViews>
    <sheetView view="pageLayout" zoomScale="85" zoomScaleSheetLayoutView="100" zoomScalePageLayoutView="85" workbookViewId="0" topLeftCell="A1">
      <selection activeCell="A15" sqref="A15"/>
    </sheetView>
  </sheetViews>
  <sheetFormatPr defaultColWidth="9.00390625" defaultRowHeight="15.75"/>
  <cols>
    <col min="1" max="1" width="6.00390625" style="40" customWidth="1"/>
    <col min="2" max="2" width="20.625" style="40" customWidth="1"/>
    <col min="3" max="3" width="12.875" style="40" customWidth="1"/>
    <col min="4" max="4" width="11.75390625" style="40" customWidth="1"/>
    <col min="5" max="5" width="12.50390625" style="40" customWidth="1"/>
    <col min="6" max="6" width="9.00390625" style="40" customWidth="1"/>
    <col min="7" max="7" width="12.875" style="40" customWidth="1"/>
    <col min="8" max="8" width="14.00390625" style="40" customWidth="1"/>
    <col min="9" max="16384" width="9.00390625" style="40" customWidth="1"/>
  </cols>
  <sheetData>
    <row r="1" spans="1:8" s="41" customFormat="1" ht="56.25" customHeight="1">
      <c r="A1" s="408" t="s">
        <v>82</v>
      </c>
      <c r="B1" s="408"/>
      <c r="C1" s="408"/>
      <c r="D1" s="408"/>
      <c r="E1" s="408"/>
      <c r="F1" s="408"/>
      <c r="G1" s="408"/>
      <c r="H1" s="408"/>
    </row>
    <row r="2" spans="1:8" ht="26.25" customHeight="1">
      <c r="A2" s="409" t="str">
        <f>'Mục 4'!A2:H2</f>
        <v>(Kèm theo Báo cáo số  809/BC-UBND ngày 27 tháng 11 năm 2023 của UBND tỉnh Bắc Kạn)</v>
      </c>
      <c r="B2" s="409"/>
      <c r="C2" s="409"/>
      <c r="D2" s="409"/>
      <c r="E2" s="409"/>
      <c r="F2" s="409"/>
      <c r="G2" s="409"/>
      <c r="H2" s="409"/>
    </row>
    <row r="3" spans="6:8" ht="29.25" customHeight="1">
      <c r="F3" s="410" t="s">
        <v>32</v>
      </c>
      <c r="G3" s="410"/>
      <c r="H3" s="410"/>
    </row>
    <row r="4" spans="1:8" ht="24.75" customHeight="1">
      <c r="A4" s="411" t="s">
        <v>33</v>
      </c>
      <c r="B4" s="411" t="s">
        <v>70</v>
      </c>
      <c r="C4" s="414" t="s">
        <v>294</v>
      </c>
      <c r="D4" s="415"/>
      <c r="E4" s="416"/>
      <c r="F4" s="423" t="s">
        <v>72</v>
      </c>
      <c r="G4" s="424"/>
      <c r="H4" s="425"/>
    </row>
    <row r="5" spans="1:8" ht="24.75" customHeight="1">
      <c r="A5" s="412"/>
      <c r="B5" s="412"/>
      <c r="C5" s="417"/>
      <c r="D5" s="418"/>
      <c r="E5" s="419"/>
      <c r="F5" s="407" t="s">
        <v>81</v>
      </c>
      <c r="G5" s="407"/>
      <c r="H5" s="407"/>
    </row>
    <row r="6" spans="1:8" ht="47.25" customHeight="1">
      <c r="A6" s="412"/>
      <c r="B6" s="412"/>
      <c r="C6" s="420"/>
      <c r="D6" s="421"/>
      <c r="E6" s="422"/>
      <c r="F6" s="426" t="s">
        <v>129</v>
      </c>
      <c r="G6" s="427"/>
      <c r="H6" s="428"/>
    </row>
    <row r="7" spans="1:11" ht="24.75" customHeight="1">
      <c r="A7" s="412"/>
      <c r="B7" s="412"/>
      <c r="C7" s="407" t="s">
        <v>48</v>
      </c>
      <c r="D7" s="407" t="s">
        <v>56</v>
      </c>
      <c r="E7" s="407"/>
      <c r="F7" s="407" t="s">
        <v>48</v>
      </c>
      <c r="G7" s="407" t="s">
        <v>56</v>
      </c>
      <c r="H7" s="407"/>
      <c r="J7" s="156"/>
      <c r="K7" s="156"/>
    </row>
    <row r="8" spans="1:8" ht="44.25" customHeight="1">
      <c r="A8" s="413"/>
      <c r="B8" s="413"/>
      <c r="C8" s="407"/>
      <c r="D8" s="42" t="s">
        <v>37</v>
      </c>
      <c r="E8" s="42" t="s">
        <v>73</v>
      </c>
      <c r="F8" s="407"/>
      <c r="G8" s="42" t="s">
        <v>37</v>
      </c>
      <c r="H8" s="42" t="s">
        <v>73</v>
      </c>
    </row>
    <row r="9" spans="1:10" ht="30.75" customHeight="1">
      <c r="A9" s="74"/>
      <c r="B9" s="74" t="s">
        <v>0</v>
      </c>
      <c r="C9" s="60">
        <f aca="true" t="shared" si="0" ref="C9:H9">SUM(C10:C14)</f>
        <v>1100</v>
      </c>
      <c r="D9" s="60">
        <f t="shared" si="0"/>
        <v>1047</v>
      </c>
      <c r="E9" s="60">
        <f t="shared" si="0"/>
        <v>53</v>
      </c>
      <c r="F9" s="60">
        <f t="shared" si="0"/>
        <v>1100</v>
      </c>
      <c r="G9" s="60">
        <f t="shared" si="0"/>
        <v>1047</v>
      </c>
      <c r="H9" s="60">
        <f t="shared" si="0"/>
        <v>53</v>
      </c>
      <c r="J9" s="45"/>
    </row>
    <row r="10" spans="1:11" ht="30" customHeight="1">
      <c r="A10" s="64">
        <v>1</v>
      </c>
      <c r="B10" s="65" t="s">
        <v>9</v>
      </c>
      <c r="C10" s="80">
        <f>SUM(D10:E10)</f>
        <v>240</v>
      </c>
      <c r="D10" s="46">
        <f aca="true" t="shared" si="1" ref="D10:E14">G10</f>
        <v>228</v>
      </c>
      <c r="E10" s="46">
        <f t="shared" si="1"/>
        <v>12</v>
      </c>
      <c r="F10" s="58">
        <f>SUM(G10:H10)</f>
        <v>240</v>
      </c>
      <c r="G10" s="58">
        <v>228</v>
      </c>
      <c r="H10" s="58">
        <v>12</v>
      </c>
      <c r="K10" s="45"/>
    </row>
    <row r="11" spans="1:11" ht="30" customHeight="1">
      <c r="A11" s="66">
        <v>2</v>
      </c>
      <c r="B11" s="67" t="s">
        <v>11</v>
      </c>
      <c r="C11" s="46">
        <f>SUM(D11:E11)</f>
        <v>60</v>
      </c>
      <c r="D11" s="46">
        <f t="shared" si="1"/>
        <v>57</v>
      </c>
      <c r="E11" s="46">
        <f t="shared" si="1"/>
        <v>3</v>
      </c>
      <c r="F11" s="47">
        <f>SUM(G11:H11)</f>
        <v>60</v>
      </c>
      <c r="G11" s="47">
        <v>57</v>
      </c>
      <c r="H11" s="47">
        <v>3</v>
      </c>
      <c r="K11" s="45"/>
    </row>
    <row r="12" spans="1:11" ht="30" customHeight="1">
      <c r="A12" s="66">
        <v>3</v>
      </c>
      <c r="B12" s="67" t="s">
        <v>5</v>
      </c>
      <c r="C12" s="46">
        <f>SUM(D12:E12)</f>
        <v>80</v>
      </c>
      <c r="D12" s="46">
        <f t="shared" si="1"/>
        <v>76</v>
      </c>
      <c r="E12" s="46">
        <f t="shared" si="1"/>
        <v>4</v>
      </c>
      <c r="F12" s="47">
        <f>SUM(G12:H12)</f>
        <v>80</v>
      </c>
      <c r="G12" s="47">
        <v>76</v>
      </c>
      <c r="H12" s="47">
        <v>4</v>
      </c>
      <c r="K12" s="45"/>
    </row>
    <row r="13" spans="1:8" ht="30" customHeight="1">
      <c r="A13" s="152">
        <v>4</v>
      </c>
      <c r="B13" s="153" t="s">
        <v>3</v>
      </c>
      <c r="C13" s="154">
        <f>SUM(D13:E13)</f>
        <v>560</v>
      </c>
      <c r="D13" s="154">
        <f t="shared" si="1"/>
        <v>534</v>
      </c>
      <c r="E13" s="154">
        <f t="shared" si="1"/>
        <v>26</v>
      </c>
      <c r="F13" s="155">
        <f>SUM(G13:H13)</f>
        <v>560</v>
      </c>
      <c r="G13" s="357">
        <v>534</v>
      </c>
      <c r="H13" s="357">
        <v>26</v>
      </c>
    </row>
    <row r="14" spans="1:8" ht="30" customHeight="1">
      <c r="A14" s="68">
        <v>5</v>
      </c>
      <c r="B14" s="69" t="s">
        <v>10</v>
      </c>
      <c r="C14" s="49">
        <f>SUM(D14:E14)</f>
        <v>160</v>
      </c>
      <c r="D14" s="49">
        <f t="shared" si="1"/>
        <v>152</v>
      </c>
      <c r="E14" s="49">
        <f t="shared" si="1"/>
        <v>8</v>
      </c>
      <c r="F14" s="50">
        <f>SUM(G14:H14)</f>
        <v>160</v>
      </c>
      <c r="G14" s="50">
        <v>152</v>
      </c>
      <c r="H14" s="50">
        <v>8</v>
      </c>
    </row>
  </sheetData>
  <sheetProtection/>
  <mergeCells count="13">
    <mergeCell ref="F5:H5"/>
    <mergeCell ref="F6:H6"/>
    <mergeCell ref="C7:C8"/>
    <mergeCell ref="D7:E7"/>
    <mergeCell ref="F7:F8"/>
    <mergeCell ref="G7:H7"/>
    <mergeCell ref="A1:H1"/>
    <mergeCell ref="A2:H2"/>
    <mergeCell ref="F3:H3"/>
    <mergeCell ref="A4:A8"/>
    <mergeCell ref="B4:B8"/>
    <mergeCell ref="C4:E6"/>
    <mergeCell ref="F4:H4"/>
  </mergeCells>
  <printOptions/>
  <pageMargins left="0.7874015748031497" right="0.5905511811023623" top="0.7874015748031497" bottom="0.7874015748031497" header="0.31496062992125984" footer="0.31496062992125984"/>
  <pageSetup firstPageNumber="224" useFirstPageNumber="1" horizontalDpi="600" verticalDpi="600" orientation="portrait" paperSize="9" scale="81" r:id="rId1"/>
  <headerFooter>
    <oddHeader>&amp;C&amp;P&amp;R&amp;"Times New Roman,Bold Italic"Phụ lục số 3 - Chương trình NTM
Biểu số 2.4</oddHeader>
  </headerFooter>
</worksheet>
</file>

<file path=xl/worksheets/sheet11.xml><?xml version="1.0" encoding="utf-8"?>
<worksheet xmlns="http://schemas.openxmlformats.org/spreadsheetml/2006/main" xmlns:r="http://schemas.openxmlformats.org/officeDocument/2006/relationships">
  <dimension ref="A1:AC21"/>
  <sheetViews>
    <sheetView view="pageLayout" zoomScale="70" zoomScaleNormal="85" zoomScaleSheetLayoutView="70" zoomScalePageLayoutView="70" workbookViewId="0" topLeftCell="A1">
      <selection activeCell="G21" sqref="G21"/>
    </sheetView>
  </sheetViews>
  <sheetFormatPr defaultColWidth="9.00390625" defaultRowHeight="15.75"/>
  <cols>
    <col min="1" max="1" width="5.50390625" style="40" customWidth="1"/>
    <col min="2" max="2" width="37.625" style="40" bestFit="1" customWidth="1"/>
    <col min="3" max="5" width="9.75390625" style="40" customWidth="1"/>
    <col min="6" max="6" width="10.125" style="40" customWidth="1"/>
    <col min="7" max="7" width="9.75390625" style="40" customWidth="1"/>
    <col min="8" max="8" width="11.25390625" style="40" customWidth="1"/>
    <col min="9" max="10" width="9.75390625" style="40" customWidth="1"/>
    <col min="11" max="11" width="11.00390625" style="40" customWidth="1"/>
    <col min="12" max="17" width="9.75390625" style="40" customWidth="1"/>
    <col min="18" max="16384" width="9.00390625" style="40" customWidth="1"/>
  </cols>
  <sheetData>
    <row r="1" spans="1:17" ht="54" customHeight="1">
      <c r="A1" s="443" t="s">
        <v>148</v>
      </c>
      <c r="B1" s="443"/>
      <c r="C1" s="443"/>
      <c r="D1" s="443"/>
      <c r="E1" s="443"/>
      <c r="F1" s="443"/>
      <c r="G1" s="443"/>
      <c r="H1" s="443"/>
      <c r="I1" s="443"/>
      <c r="J1" s="443"/>
      <c r="K1" s="443"/>
      <c r="L1" s="443"/>
      <c r="M1" s="443"/>
      <c r="N1" s="443"/>
      <c r="O1" s="443"/>
      <c r="P1" s="443"/>
      <c r="Q1" s="443"/>
    </row>
    <row r="2" spans="1:17" ht="24.75" customHeight="1">
      <c r="A2" s="409" t="str">
        <f>'Mục 5'!A2:H2</f>
        <v>(Kèm theo Báo cáo số  809/BC-UBND ngày 27 tháng 11 năm 2023 của UBND tỉnh Bắc Kạn)</v>
      </c>
      <c r="B2" s="409"/>
      <c r="C2" s="409"/>
      <c r="D2" s="409"/>
      <c r="E2" s="409"/>
      <c r="F2" s="409"/>
      <c r="G2" s="409"/>
      <c r="H2" s="409"/>
      <c r="I2" s="409"/>
      <c r="J2" s="409"/>
      <c r="K2" s="409"/>
      <c r="L2" s="409"/>
      <c r="M2" s="409"/>
      <c r="N2" s="409"/>
      <c r="O2" s="409"/>
      <c r="P2" s="409"/>
      <c r="Q2" s="409"/>
    </row>
    <row r="3" spans="7:17" ht="29.25" customHeight="1">
      <c r="G3" s="444"/>
      <c r="H3" s="444"/>
      <c r="J3" s="444"/>
      <c r="K3" s="444"/>
      <c r="M3" s="444"/>
      <c r="N3" s="444"/>
      <c r="O3" s="410" t="s">
        <v>32</v>
      </c>
      <c r="P3" s="410"/>
      <c r="Q3" s="410"/>
    </row>
    <row r="4" spans="1:20" ht="24" customHeight="1">
      <c r="A4" s="440" t="s">
        <v>33</v>
      </c>
      <c r="B4" s="440" t="s">
        <v>75</v>
      </c>
      <c r="C4" s="414" t="s">
        <v>294</v>
      </c>
      <c r="D4" s="415"/>
      <c r="E4" s="416"/>
      <c r="F4" s="423" t="s">
        <v>72</v>
      </c>
      <c r="G4" s="424"/>
      <c r="H4" s="424"/>
      <c r="I4" s="424"/>
      <c r="J4" s="424"/>
      <c r="K4" s="424"/>
      <c r="L4" s="424"/>
      <c r="M4" s="424"/>
      <c r="N4" s="424"/>
      <c r="O4" s="424"/>
      <c r="P4" s="424"/>
      <c r="Q4" s="425"/>
      <c r="R4" s="51"/>
      <c r="S4" s="51"/>
      <c r="T4" s="51"/>
    </row>
    <row r="5" spans="1:29" ht="24" customHeight="1">
      <c r="A5" s="440"/>
      <c r="B5" s="440"/>
      <c r="C5" s="417"/>
      <c r="D5" s="441"/>
      <c r="E5" s="419"/>
      <c r="F5" s="426" t="s">
        <v>53</v>
      </c>
      <c r="G5" s="427"/>
      <c r="H5" s="427"/>
      <c r="I5" s="427"/>
      <c r="J5" s="427"/>
      <c r="K5" s="427"/>
      <c r="L5" s="427"/>
      <c r="M5" s="427"/>
      <c r="N5" s="427"/>
      <c r="O5" s="427"/>
      <c r="P5" s="427"/>
      <c r="Q5" s="428"/>
      <c r="R5" s="51"/>
      <c r="S5" s="51"/>
      <c r="T5" s="51"/>
      <c r="U5" s="442"/>
      <c r="V5" s="442"/>
      <c r="W5" s="442"/>
      <c r="X5" s="442"/>
      <c r="Y5" s="442"/>
      <c r="Z5" s="442"/>
      <c r="AA5" s="442"/>
      <c r="AB5" s="442"/>
      <c r="AC5" s="442"/>
    </row>
    <row r="6" spans="1:29" ht="131.25" customHeight="1">
      <c r="A6" s="440"/>
      <c r="B6" s="440"/>
      <c r="C6" s="420"/>
      <c r="D6" s="421"/>
      <c r="E6" s="422"/>
      <c r="F6" s="426" t="s">
        <v>130</v>
      </c>
      <c r="G6" s="427"/>
      <c r="H6" s="428"/>
      <c r="I6" s="426" t="s">
        <v>278</v>
      </c>
      <c r="J6" s="427"/>
      <c r="K6" s="428"/>
      <c r="L6" s="426" t="s">
        <v>131</v>
      </c>
      <c r="M6" s="427"/>
      <c r="N6" s="428"/>
      <c r="O6" s="426" t="s">
        <v>132</v>
      </c>
      <c r="P6" s="427"/>
      <c r="Q6" s="428"/>
      <c r="R6" s="51"/>
      <c r="S6" s="51"/>
      <c r="T6" s="51"/>
      <c r="U6" s="51"/>
      <c r="V6" s="51"/>
      <c r="W6" s="51"/>
      <c r="X6" s="51"/>
      <c r="Y6" s="51"/>
      <c r="Z6" s="51"/>
      <c r="AA6" s="51"/>
      <c r="AB6" s="51"/>
      <c r="AC6" s="51"/>
    </row>
    <row r="7" spans="1:20" ht="24" customHeight="1">
      <c r="A7" s="440"/>
      <c r="B7" s="440"/>
      <c r="C7" s="407" t="s">
        <v>48</v>
      </c>
      <c r="D7" s="407" t="s">
        <v>56</v>
      </c>
      <c r="E7" s="407"/>
      <c r="F7" s="407" t="s">
        <v>48</v>
      </c>
      <c r="G7" s="407" t="s">
        <v>56</v>
      </c>
      <c r="H7" s="407"/>
      <c r="I7" s="407" t="s">
        <v>48</v>
      </c>
      <c r="J7" s="407" t="s">
        <v>56</v>
      </c>
      <c r="K7" s="407"/>
      <c r="L7" s="407" t="s">
        <v>48</v>
      </c>
      <c r="M7" s="407" t="s">
        <v>56</v>
      </c>
      <c r="N7" s="407"/>
      <c r="O7" s="407" t="s">
        <v>48</v>
      </c>
      <c r="P7" s="407" t="s">
        <v>56</v>
      </c>
      <c r="Q7" s="407"/>
      <c r="R7" s="51"/>
      <c r="S7" s="51"/>
      <c r="T7" s="51"/>
    </row>
    <row r="8" spans="1:17" ht="38.25" customHeight="1">
      <c r="A8" s="440"/>
      <c r="B8" s="440"/>
      <c r="C8" s="407"/>
      <c r="D8" s="42" t="s">
        <v>37</v>
      </c>
      <c r="E8" s="42" t="s">
        <v>73</v>
      </c>
      <c r="F8" s="407"/>
      <c r="G8" s="42" t="s">
        <v>37</v>
      </c>
      <c r="H8" s="42" t="s">
        <v>73</v>
      </c>
      <c r="I8" s="407"/>
      <c r="J8" s="42" t="s">
        <v>37</v>
      </c>
      <c r="K8" s="42" t="s">
        <v>73</v>
      </c>
      <c r="L8" s="407"/>
      <c r="M8" s="42" t="s">
        <v>37</v>
      </c>
      <c r="N8" s="42" t="s">
        <v>73</v>
      </c>
      <c r="O8" s="407"/>
      <c r="P8" s="42" t="s">
        <v>37</v>
      </c>
      <c r="Q8" s="42" t="s">
        <v>73</v>
      </c>
    </row>
    <row r="9" spans="1:17" s="54" customFormat="1" ht="18.75" customHeight="1">
      <c r="A9" s="52" t="s">
        <v>59</v>
      </c>
      <c r="B9" s="52" t="s">
        <v>60</v>
      </c>
      <c r="C9" s="53">
        <v>1</v>
      </c>
      <c r="D9" s="53">
        <v>2</v>
      </c>
      <c r="E9" s="53">
        <v>3</v>
      </c>
      <c r="F9" s="53">
        <v>7</v>
      </c>
      <c r="G9" s="53">
        <v>8</v>
      </c>
      <c r="H9" s="53">
        <v>9</v>
      </c>
      <c r="I9" s="53">
        <v>7</v>
      </c>
      <c r="J9" s="53">
        <v>8</v>
      </c>
      <c r="K9" s="53">
        <v>9</v>
      </c>
      <c r="L9" s="53">
        <v>7</v>
      </c>
      <c r="M9" s="53">
        <v>8</v>
      </c>
      <c r="N9" s="53">
        <v>9</v>
      </c>
      <c r="O9" s="53">
        <v>7</v>
      </c>
      <c r="P9" s="53">
        <v>8</v>
      </c>
      <c r="Q9" s="53">
        <v>9</v>
      </c>
    </row>
    <row r="10" spans="1:20" ht="29.25" customHeight="1">
      <c r="A10" s="59"/>
      <c r="B10" s="59" t="s">
        <v>62</v>
      </c>
      <c r="C10" s="140">
        <f aca="true" t="shared" si="0" ref="C10:Q10">C11+C14</f>
        <v>3630</v>
      </c>
      <c r="D10" s="140">
        <f t="shared" si="0"/>
        <v>3457</v>
      </c>
      <c r="E10" s="140">
        <f t="shared" si="0"/>
        <v>173</v>
      </c>
      <c r="F10" s="140">
        <f t="shared" si="0"/>
        <v>780</v>
      </c>
      <c r="G10" s="140">
        <f t="shared" si="0"/>
        <v>743</v>
      </c>
      <c r="H10" s="140">
        <f t="shared" si="0"/>
        <v>37</v>
      </c>
      <c r="I10" s="140">
        <f t="shared" si="0"/>
        <v>300</v>
      </c>
      <c r="J10" s="140">
        <f t="shared" si="0"/>
        <v>286</v>
      </c>
      <c r="K10" s="140">
        <f t="shared" si="0"/>
        <v>14</v>
      </c>
      <c r="L10" s="140">
        <f t="shared" si="0"/>
        <v>50</v>
      </c>
      <c r="M10" s="140">
        <f t="shared" si="0"/>
        <v>47</v>
      </c>
      <c r="N10" s="140">
        <f t="shared" si="0"/>
        <v>3</v>
      </c>
      <c r="O10" s="140">
        <f t="shared" si="0"/>
        <v>2500</v>
      </c>
      <c r="P10" s="140">
        <f t="shared" si="0"/>
        <v>2381</v>
      </c>
      <c r="Q10" s="140">
        <f t="shared" si="0"/>
        <v>119</v>
      </c>
      <c r="R10" s="41"/>
      <c r="S10" s="41"/>
      <c r="T10" s="41"/>
    </row>
    <row r="11" spans="1:20" ht="25.5" customHeight="1">
      <c r="A11" s="59" t="s">
        <v>6</v>
      </c>
      <c r="B11" s="61" t="s">
        <v>51</v>
      </c>
      <c r="C11" s="140">
        <f aca="true" t="shared" si="1" ref="C11:Q11">SUM(C12:C13)</f>
        <v>300</v>
      </c>
      <c r="D11" s="140">
        <f t="shared" si="1"/>
        <v>286</v>
      </c>
      <c r="E11" s="140">
        <f t="shared" si="1"/>
        <v>14</v>
      </c>
      <c r="F11" s="140">
        <f t="shared" si="1"/>
        <v>0</v>
      </c>
      <c r="G11" s="140">
        <f t="shared" si="1"/>
        <v>0</v>
      </c>
      <c r="H11" s="140">
        <f t="shared" si="1"/>
        <v>0</v>
      </c>
      <c r="I11" s="140">
        <f t="shared" si="1"/>
        <v>300</v>
      </c>
      <c r="J11" s="140">
        <f t="shared" si="1"/>
        <v>286</v>
      </c>
      <c r="K11" s="140">
        <f t="shared" si="1"/>
        <v>14</v>
      </c>
      <c r="L11" s="140">
        <f t="shared" si="1"/>
        <v>0</v>
      </c>
      <c r="M11" s="140">
        <f t="shared" si="1"/>
        <v>0</v>
      </c>
      <c r="N11" s="140">
        <f t="shared" si="1"/>
        <v>0</v>
      </c>
      <c r="O11" s="140">
        <f t="shared" si="1"/>
        <v>0</v>
      </c>
      <c r="P11" s="140">
        <f t="shared" si="1"/>
        <v>0</v>
      </c>
      <c r="Q11" s="140">
        <f t="shared" si="1"/>
        <v>0</v>
      </c>
      <c r="R11" s="55"/>
      <c r="S11" s="55"/>
      <c r="T11" s="55"/>
    </row>
    <row r="12" spans="1:20" s="134" customFormat="1" ht="36">
      <c r="A12" s="66">
        <v>1</v>
      </c>
      <c r="B12" s="56" t="s">
        <v>316</v>
      </c>
      <c r="C12" s="114">
        <f>SUM(D12:E12)</f>
        <v>300</v>
      </c>
      <c r="D12" s="114">
        <f aca="true" t="shared" si="2" ref="D12:D21">G12+J12+M12+P12</f>
        <v>286</v>
      </c>
      <c r="E12" s="114">
        <f>H12+K12+N12+Q12</f>
        <v>14</v>
      </c>
      <c r="F12" s="114">
        <f>SUM(G12:H12)</f>
        <v>0</v>
      </c>
      <c r="G12" s="114"/>
      <c r="H12" s="114"/>
      <c r="I12" s="114">
        <f>SUM(J12:K12)</f>
        <v>300</v>
      </c>
      <c r="J12" s="114">
        <v>286</v>
      </c>
      <c r="K12" s="114">
        <v>14</v>
      </c>
      <c r="L12" s="114">
        <f>SUM(M12:N12)</f>
        <v>0</v>
      </c>
      <c r="M12" s="114"/>
      <c r="N12" s="114"/>
      <c r="O12" s="114">
        <f>SUM(P12:Q12)</f>
        <v>0</v>
      </c>
      <c r="P12" s="114"/>
      <c r="Q12" s="114"/>
      <c r="R12" s="133"/>
      <c r="S12" s="133"/>
      <c r="T12" s="313"/>
    </row>
    <row r="13" spans="1:20" ht="28.5" customHeight="1" hidden="1">
      <c r="A13" s="68">
        <v>2</v>
      </c>
      <c r="B13" s="56" t="s">
        <v>140</v>
      </c>
      <c r="C13" s="114">
        <f>D13+E13</f>
        <v>0</v>
      </c>
      <c r="D13" s="114">
        <f t="shared" si="2"/>
        <v>0</v>
      </c>
      <c r="E13" s="114">
        <f aca="true" t="shared" si="3" ref="E13:E21">H13+K13+N13+Q13</f>
        <v>0</v>
      </c>
      <c r="F13" s="114">
        <f>SUM(G13:H13)</f>
        <v>0</v>
      </c>
      <c r="G13" s="114"/>
      <c r="H13" s="114"/>
      <c r="I13" s="114">
        <f>SUM(J13:K13)</f>
        <v>0</v>
      </c>
      <c r="J13" s="114"/>
      <c r="K13" s="114"/>
      <c r="L13" s="114">
        <f>SUM(M13:N13)</f>
        <v>0</v>
      </c>
      <c r="M13" s="114"/>
      <c r="N13" s="114"/>
      <c r="O13" s="114">
        <f>SUM(P13:Q13)</f>
        <v>0</v>
      </c>
      <c r="P13" s="114">
        <f>'PA Chi tiết'!S17</f>
        <v>0</v>
      </c>
      <c r="Q13" s="114">
        <f>'PA Chi tiết'!T17</f>
        <v>0</v>
      </c>
      <c r="R13" s="45"/>
      <c r="S13" s="45"/>
      <c r="T13" s="45"/>
    </row>
    <row r="14" spans="1:20" ht="30.75" customHeight="1">
      <c r="A14" s="62" t="s">
        <v>7</v>
      </c>
      <c r="B14" s="63" t="s">
        <v>52</v>
      </c>
      <c r="C14" s="129">
        <f aca="true" t="shared" si="4" ref="C14:Q14">SUM(C15:C21)</f>
        <v>3330</v>
      </c>
      <c r="D14" s="129">
        <f t="shared" si="4"/>
        <v>3171</v>
      </c>
      <c r="E14" s="129">
        <f t="shared" si="4"/>
        <v>159</v>
      </c>
      <c r="F14" s="129">
        <f t="shared" si="4"/>
        <v>780</v>
      </c>
      <c r="G14" s="129">
        <f t="shared" si="4"/>
        <v>743</v>
      </c>
      <c r="H14" s="129">
        <f t="shared" si="4"/>
        <v>37</v>
      </c>
      <c r="I14" s="129">
        <f t="shared" si="4"/>
        <v>0</v>
      </c>
      <c r="J14" s="129">
        <f t="shared" si="4"/>
        <v>0</v>
      </c>
      <c r="K14" s="129">
        <f t="shared" si="4"/>
        <v>0</v>
      </c>
      <c r="L14" s="129">
        <f t="shared" si="4"/>
        <v>50</v>
      </c>
      <c r="M14" s="129">
        <f t="shared" si="4"/>
        <v>47</v>
      </c>
      <c r="N14" s="129">
        <f t="shared" si="4"/>
        <v>3</v>
      </c>
      <c r="O14" s="129">
        <f t="shared" si="4"/>
        <v>2500</v>
      </c>
      <c r="P14" s="129">
        <f t="shared" si="4"/>
        <v>2381</v>
      </c>
      <c r="Q14" s="129">
        <f t="shared" si="4"/>
        <v>119</v>
      </c>
      <c r="R14" s="55"/>
      <c r="S14" s="41"/>
      <c r="T14" s="41"/>
    </row>
    <row r="15" spans="1:19" ht="23.25" customHeight="1">
      <c r="A15" s="64">
        <v>1</v>
      </c>
      <c r="B15" s="65" t="s">
        <v>2</v>
      </c>
      <c r="C15" s="127">
        <f aca="true" t="shared" si="5" ref="C15:C21">SUM(D15:E15)</f>
        <v>50</v>
      </c>
      <c r="D15" s="127">
        <f t="shared" si="2"/>
        <v>47</v>
      </c>
      <c r="E15" s="127">
        <f t="shared" si="3"/>
        <v>3</v>
      </c>
      <c r="F15" s="130">
        <f>G15+H15</f>
        <v>0</v>
      </c>
      <c r="G15" s="130"/>
      <c r="H15" s="130"/>
      <c r="I15" s="130">
        <f>J15+K15</f>
        <v>0</v>
      </c>
      <c r="J15" s="130"/>
      <c r="K15" s="130"/>
      <c r="L15" s="130">
        <f>M15+N15</f>
        <v>50</v>
      </c>
      <c r="M15" s="130">
        <v>47</v>
      </c>
      <c r="N15" s="130">
        <v>3</v>
      </c>
      <c r="O15" s="130">
        <f>P15+Q15</f>
        <v>0</v>
      </c>
      <c r="P15" s="130"/>
      <c r="Q15" s="130"/>
      <c r="R15" s="45"/>
      <c r="S15" s="57"/>
    </row>
    <row r="16" spans="1:19" ht="23.25" customHeight="1" hidden="1">
      <c r="A16" s="66">
        <v>2</v>
      </c>
      <c r="B16" s="67" t="s">
        <v>4</v>
      </c>
      <c r="C16" s="114">
        <f t="shared" si="5"/>
        <v>0</v>
      </c>
      <c r="D16" s="114">
        <f t="shared" si="2"/>
        <v>0</v>
      </c>
      <c r="E16" s="114">
        <f t="shared" si="3"/>
        <v>0</v>
      </c>
      <c r="F16" s="131">
        <f aca="true" t="shared" si="6" ref="F16:F21">G16+H16</f>
        <v>0</v>
      </c>
      <c r="G16" s="131"/>
      <c r="H16" s="131"/>
      <c r="I16" s="131"/>
      <c r="J16" s="131"/>
      <c r="K16" s="131"/>
      <c r="L16" s="131">
        <f aca="true" t="shared" si="7" ref="L16:L21">M16+N16</f>
        <v>0</v>
      </c>
      <c r="M16" s="131"/>
      <c r="N16" s="131"/>
      <c r="O16" s="131">
        <f aca="true" t="shared" si="8" ref="O16:O21">P16+Q16</f>
        <v>0</v>
      </c>
      <c r="P16" s="131"/>
      <c r="Q16" s="131"/>
      <c r="R16" s="45"/>
      <c r="S16" s="57"/>
    </row>
    <row r="17" spans="1:19" ht="23.25" customHeight="1" hidden="1">
      <c r="A17" s="66">
        <v>3</v>
      </c>
      <c r="B17" s="67" t="s">
        <v>9</v>
      </c>
      <c r="C17" s="114">
        <f t="shared" si="5"/>
        <v>0</v>
      </c>
      <c r="D17" s="114">
        <f t="shared" si="2"/>
        <v>0</v>
      </c>
      <c r="E17" s="114">
        <f t="shared" si="3"/>
        <v>0</v>
      </c>
      <c r="F17" s="131">
        <f t="shared" si="6"/>
        <v>0</v>
      </c>
      <c r="G17" s="131"/>
      <c r="H17" s="131"/>
      <c r="I17" s="131">
        <f>J17+K17</f>
        <v>0</v>
      </c>
      <c r="J17" s="131"/>
      <c r="K17" s="131"/>
      <c r="L17" s="131">
        <f t="shared" si="7"/>
        <v>0</v>
      </c>
      <c r="M17" s="131"/>
      <c r="N17" s="131"/>
      <c r="O17" s="131">
        <f t="shared" si="8"/>
        <v>0</v>
      </c>
      <c r="P17" s="131"/>
      <c r="Q17" s="131"/>
      <c r="R17" s="45"/>
      <c r="S17" s="57"/>
    </row>
    <row r="18" spans="1:19" ht="23.25" customHeight="1" hidden="1">
      <c r="A18" s="66">
        <v>4</v>
      </c>
      <c r="B18" s="67" t="s">
        <v>5</v>
      </c>
      <c r="C18" s="114">
        <f t="shared" si="5"/>
        <v>0</v>
      </c>
      <c r="D18" s="114">
        <f t="shared" si="2"/>
        <v>0</v>
      </c>
      <c r="E18" s="114">
        <f t="shared" si="3"/>
        <v>0</v>
      </c>
      <c r="F18" s="131">
        <f t="shared" si="6"/>
        <v>0</v>
      </c>
      <c r="G18" s="131"/>
      <c r="H18" s="131"/>
      <c r="I18" s="131">
        <f>J18+K18</f>
        <v>0</v>
      </c>
      <c r="J18" s="131"/>
      <c r="K18" s="131"/>
      <c r="L18" s="131">
        <f t="shared" si="7"/>
        <v>0</v>
      </c>
      <c r="M18" s="131"/>
      <c r="N18" s="131"/>
      <c r="O18" s="131">
        <f t="shared" si="8"/>
        <v>0</v>
      </c>
      <c r="P18" s="131"/>
      <c r="Q18" s="131"/>
      <c r="R18" s="45"/>
      <c r="S18" s="57"/>
    </row>
    <row r="19" spans="1:19" ht="23.25" customHeight="1">
      <c r="A19" s="66">
        <v>2</v>
      </c>
      <c r="B19" s="67" t="s">
        <v>3</v>
      </c>
      <c r="C19" s="114">
        <f t="shared" si="5"/>
        <v>780</v>
      </c>
      <c r="D19" s="114">
        <f t="shared" si="2"/>
        <v>743</v>
      </c>
      <c r="E19" s="114">
        <f t="shared" si="3"/>
        <v>37</v>
      </c>
      <c r="F19" s="131">
        <f t="shared" si="6"/>
        <v>780</v>
      </c>
      <c r="G19" s="131">
        <v>743</v>
      </c>
      <c r="H19" s="131">
        <v>37</v>
      </c>
      <c r="I19" s="131">
        <f>J19+K19</f>
        <v>0</v>
      </c>
      <c r="J19" s="131"/>
      <c r="K19" s="131"/>
      <c r="L19" s="131">
        <f t="shared" si="7"/>
        <v>0</v>
      </c>
      <c r="M19" s="131"/>
      <c r="N19" s="131"/>
      <c r="O19" s="131">
        <f t="shared" si="8"/>
        <v>0</v>
      </c>
      <c r="P19" s="131"/>
      <c r="Q19" s="131"/>
      <c r="R19" s="45"/>
      <c r="S19" s="57"/>
    </row>
    <row r="20" spans="1:19" ht="23.25" customHeight="1" hidden="1">
      <c r="A20" s="66">
        <v>6</v>
      </c>
      <c r="B20" s="67" t="s">
        <v>10</v>
      </c>
      <c r="C20" s="114">
        <f t="shared" si="5"/>
        <v>0</v>
      </c>
      <c r="D20" s="114">
        <f t="shared" si="2"/>
        <v>0</v>
      </c>
      <c r="E20" s="114">
        <f t="shared" si="3"/>
        <v>0</v>
      </c>
      <c r="F20" s="131">
        <f t="shared" si="6"/>
        <v>0</v>
      </c>
      <c r="G20" s="131"/>
      <c r="H20" s="131"/>
      <c r="I20" s="131">
        <f>J20+K20</f>
        <v>0</v>
      </c>
      <c r="J20" s="131"/>
      <c r="K20" s="131"/>
      <c r="L20" s="131">
        <f t="shared" si="7"/>
        <v>0</v>
      </c>
      <c r="M20" s="131"/>
      <c r="N20" s="131"/>
      <c r="O20" s="131">
        <f t="shared" si="8"/>
        <v>0</v>
      </c>
      <c r="P20" s="131"/>
      <c r="Q20" s="131"/>
      <c r="R20" s="45"/>
      <c r="S20" s="57"/>
    </row>
    <row r="21" spans="1:19" ht="23.25" customHeight="1">
      <c r="A21" s="68">
        <v>3</v>
      </c>
      <c r="B21" s="69" t="s">
        <v>11</v>
      </c>
      <c r="C21" s="128">
        <f t="shared" si="5"/>
        <v>2500</v>
      </c>
      <c r="D21" s="128">
        <f t="shared" si="2"/>
        <v>2381</v>
      </c>
      <c r="E21" s="128">
        <f t="shared" si="3"/>
        <v>119</v>
      </c>
      <c r="F21" s="132">
        <f t="shared" si="6"/>
        <v>0</v>
      </c>
      <c r="G21" s="132"/>
      <c r="H21" s="132"/>
      <c r="I21" s="132">
        <f>J21+K21</f>
        <v>0</v>
      </c>
      <c r="J21" s="132"/>
      <c r="K21" s="132"/>
      <c r="L21" s="132">
        <f t="shared" si="7"/>
        <v>0</v>
      </c>
      <c r="M21" s="132"/>
      <c r="N21" s="132"/>
      <c r="O21" s="132">
        <f t="shared" si="8"/>
        <v>2500</v>
      </c>
      <c r="P21" s="132">
        <v>2381</v>
      </c>
      <c r="Q21" s="132">
        <v>119</v>
      </c>
      <c r="R21" s="45"/>
      <c r="S21" s="57"/>
    </row>
  </sheetData>
  <sheetProtection/>
  <mergeCells count="26">
    <mergeCell ref="A2:Q2"/>
    <mergeCell ref="M3:N3"/>
    <mergeCell ref="B4:B8"/>
    <mergeCell ref="C4:E6"/>
    <mergeCell ref="G3:H3"/>
    <mergeCell ref="J3:K3"/>
    <mergeCell ref="F7:F8"/>
    <mergeCell ref="G7:H7"/>
    <mergeCell ref="I7:I8"/>
    <mergeCell ref="J7:K7"/>
    <mergeCell ref="U5:AC5"/>
    <mergeCell ref="F6:H6"/>
    <mergeCell ref="I6:K6"/>
    <mergeCell ref="L6:N6"/>
    <mergeCell ref="O6:Q6"/>
    <mergeCell ref="A1:Q1"/>
    <mergeCell ref="F5:Q5"/>
    <mergeCell ref="F4:Q4"/>
    <mergeCell ref="O3:Q3"/>
    <mergeCell ref="A4:A8"/>
    <mergeCell ref="L7:L8"/>
    <mergeCell ref="M7:N7"/>
    <mergeCell ref="O7:O8"/>
    <mergeCell ref="P7:Q7"/>
    <mergeCell ref="C7:C8"/>
    <mergeCell ref="D7:E7"/>
  </mergeCells>
  <printOptions/>
  <pageMargins left="0.7874015748031497" right="0.3937007874015748" top="0.7874015748031497" bottom="0.7874015748031497" header="0.31496062992125984" footer="0.31496062992125984"/>
  <pageSetup firstPageNumber="225" useFirstPageNumber="1" horizontalDpi="600" verticalDpi="600" orientation="landscape" paperSize="9" scale="63" r:id="rId1"/>
  <headerFooter>
    <oddHeader>&amp;C&amp;P&amp;R&amp;"Times New Roman,Bold Italic"Phụ lục số 3 - Chương trình NTM
Biểu số 2.5</oddHeader>
  </headerFooter>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Z15"/>
  <sheetViews>
    <sheetView view="pageLayout" zoomScale="85" zoomScaleNormal="70" zoomScaleSheetLayoutView="85" zoomScalePageLayoutView="85" workbookViewId="0" topLeftCell="A4">
      <selection activeCell="B14" sqref="B14"/>
    </sheetView>
  </sheetViews>
  <sheetFormatPr defaultColWidth="9.00390625" defaultRowHeight="15.75"/>
  <cols>
    <col min="1" max="1" width="5.50390625" style="40" customWidth="1"/>
    <col min="2" max="2" width="37.625" style="40" bestFit="1" customWidth="1"/>
    <col min="3" max="7" width="9.75390625" style="40" customWidth="1"/>
    <col min="8" max="8" width="10.50390625" style="40" customWidth="1"/>
    <col min="9" max="9" width="9.75390625" style="40" customWidth="1"/>
    <col min="10" max="10" width="13.875" style="40" customWidth="1"/>
    <col min="11" max="11" width="15.50390625" style="40" customWidth="1"/>
    <col min="12" max="14" width="9.75390625" style="40" customWidth="1"/>
    <col min="15" max="16" width="9.00390625" style="40" customWidth="1"/>
    <col min="17" max="19" width="8.625" style="0" customWidth="1"/>
    <col min="20" max="16384" width="9.00390625" style="40" customWidth="1"/>
  </cols>
  <sheetData>
    <row r="1" spans="1:14" ht="81.75" customHeight="1">
      <c r="A1" s="443" t="s">
        <v>276</v>
      </c>
      <c r="B1" s="443"/>
      <c r="C1" s="443"/>
      <c r="D1" s="443"/>
      <c r="E1" s="443"/>
      <c r="F1" s="443"/>
      <c r="G1" s="443"/>
      <c r="H1" s="443"/>
      <c r="I1" s="443"/>
      <c r="J1" s="443"/>
      <c r="K1" s="443"/>
      <c r="L1" s="443"/>
      <c r="M1" s="443"/>
      <c r="N1" s="443"/>
    </row>
    <row r="2" spans="1:14" ht="24.75" customHeight="1">
      <c r="A2" s="409" t="str">
        <f>'Mục 6'!A2:Q2</f>
        <v>(Kèm theo Báo cáo số  809/BC-UBND ngày 27 tháng 11 năm 2023 của UBND tỉnh Bắc Kạn)</v>
      </c>
      <c r="B2" s="409"/>
      <c r="C2" s="409"/>
      <c r="D2" s="409"/>
      <c r="E2" s="409"/>
      <c r="F2" s="409"/>
      <c r="G2" s="409"/>
      <c r="H2" s="409"/>
      <c r="I2" s="409"/>
      <c r="J2" s="409"/>
      <c r="K2" s="409"/>
      <c r="L2" s="409"/>
      <c r="M2" s="409"/>
      <c r="N2" s="409"/>
    </row>
    <row r="3" spans="7:14" ht="29.25" customHeight="1">
      <c r="G3" s="444"/>
      <c r="H3" s="444"/>
      <c r="J3" s="444"/>
      <c r="K3" s="444"/>
      <c r="L3" s="410" t="s">
        <v>32</v>
      </c>
      <c r="M3" s="410"/>
      <c r="N3" s="410"/>
    </row>
    <row r="4" spans="1:16" ht="29.25" customHeight="1">
      <c r="A4" s="440" t="s">
        <v>33</v>
      </c>
      <c r="B4" s="440" t="s">
        <v>75</v>
      </c>
      <c r="C4" s="414" t="s">
        <v>294</v>
      </c>
      <c r="D4" s="415"/>
      <c r="E4" s="416"/>
      <c r="F4" s="449" t="s">
        <v>72</v>
      </c>
      <c r="G4" s="450"/>
      <c r="H4" s="450"/>
      <c r="I4" s="450"/>
      <c r="J4" s="450"/>
      <c r="K4" s="450"/>
      <c r="L4" s="450"/>
      <c r="M4" s="450"/>
      <c r="N4" s="451"/>
      <c r="O4" s="51"/>
      <c r="P4" s="51"/>
    </row>
    <row r="5" spans="1:26" ht="33.75" customHeight="1">
      <c r="A5" s="440"/>
      <c r="B5" s="440"/>
      <c r="C5" s="417"/>
      <c r="D5" s="441"/>
      <c r="E5" s="419"/>
      <c r="F5" s="445" t="s">
        <v>50</v>
      </c>
      <c r="G5" s="445"/>
      <c r="H5" s="445"/>
      <c r="I5" s="452" t="s">
        <v>54</v>
      </c>
      <c r="J5" s="453"/>
      <c r="K5" s="453"/>
      <c r="L5" s="453"/>
      <c r="M5" s="453"/>
      <c r="N5" s="454"/>
      <c r="O5" s="51"/>
      <c r="P5" s="51"/>
      <c r="T5" s="51"/>
      <c r="U5" s="51"/>
      <c r="V5" s="51"/>
      <c r="W5" s="51"/>
      <c r="X5" s="51"/>
      <c r="Y5" s="51"/>
      <c r="Z5" s="51"/>
    </row>
    <row r="6" spans="1:26" ht="112.5" customHeight="1">
      <c r="A6" s="440"/>
      <c r="B6" s="440"/>
      <c r="C6" s="420"/>
      <c r="D6" s="421"/>
      <c r="E6" s="422"/>
      <c r="F6" s="446" t="s">
        <v>258</v>
      </c>
      <c r="G6" s="447"/>
      <c r="H6" s="448"/>
      <c r="I6" s="446" t="s">
        <v>279</v>
      </c>
      <c r="J6" s="447"/>
      <c r="K6" s="448"/>
      <c r="L6" s="446" t="s">
        <v>280</v>
      </c>
      <c r="M6" s="447"/>
      <c r="N6" s="448"/>
      <c r="O6" s="51"/>
      <c r="P6" s="51"/>
      <c r="T6" s="51"/>
      <c r="U6" s="51"/>
      <c r="V6" s="51"/>
      <c r="W6" s="51"/>
      <c r="X6" s="51"/>
      <c r="Y6" s="51"/>
      <c r="Z6" s="51"/>
    </row>
    <row r="7" spans="1:16" ht="24" customHeight="1">
      <c r="A7" s="440"/>
      <c r="B7" s="440"/>
      <c r="C7" s="407" t="s">
        <v>48</v>
      </c>
      <c r="D7" s="407" t="s">
        <v>56</v>
      </c>
      <c r="E7" s="407"/>
      <c r="F7" s="407" t="s">
        <v>48</v>
      </c>
      <c r="G7" s="407" t="s">
        <v>56</v>
      </c>
      <c r="H7" s="407"/>
      <c r="I7" s="407" t="s">
        <v>48</v>
      </c>
      <c r="J7" s="407" t="s">
        <v>56</v>
      </c>
      <c r="K7" s="407"/>
      <c r="L7" s="407" t="s">
        <v>48</v>
      </c>
      <c r="M7" s="407" t="s">
        <v>56</v>
      </c>
      <c r="N7" s="407"/>
      <c r="O7" s="51"/>
      <c r="P7" s="51"/>
    </row>
    <row r="8" spans="1:14" ht="38.25" customHeight="1">
      <c r="A8" s="440"/>
      <c r="B8" s="440"/>
      <c r="C8" s="407"/>
      <c r="D8" s="42" t="s">
        <v>37</v>
      </c>
      <c r="E8" s="42" t="s">
        <v>73</v>
      </c>
      <c r="F8" s="407"/>
      <c r="G8" s="42" t="s">
        <v>37</v>
      </c>
      <c r="H8" s="42" t="s">
        <v>73</v>
      </c>
      <c r="I8" s="407"/>
      <c r="J8" s="297" t="s">
        <v>37</v>
      </c>
      <c r="K8" s="297" t="s">
        <v>73</v>
      </c>
      <c r="L8" s="407"/>
      <c r="M8" s="42" t="s">
        <v>37</v>
      </c>
      <c r="N8" s="42" t="s">
        <v>73</v>
      </c>
    </row>
    <row r="9" spans="1:14" s="54" customFormat="1" ht="18.75" customHeight="1">
      <c r="A9" s="52" t="s">
        <v>59</v>
      </c>
      <c r="B9" s="52" t="s">
        <v>60</v>
      </c>
      <c r="C9" s="53">
        <v>1</v>
      </c>
      <c r="D9" s="53">
        <v>2</v>
      </c>
      <c r="E9" s="53">
        <v>3</v>
      </c>
      <c r="F9" s="53">
        <v>7</v>
      </c>
      <c r="G9" s="53">
        <v>8</v>
      </c>
      <c r="H9" s="53">
        <v>9</v>
      </c>
      <c r="I9" s="53">
        <v>7</v>
      </c>
      <c r="J9" s="53">
        <v>8</v>
      </c>
      <c r="K9" s="53">
        <v>9</v>
      </c>
      <c r="L9" s="53">
        <v>7</v>
      </c>
      <c r="M9" s="53">
        <v>8</v>
      </c>
      <c r="N9" s="53">
        <v>9</v>
      </c>
    </row>
    <row r="10" spans="1:16" ht="29.25" customHeight="1">
      <c r="A10" s="59"/>
      <c r="B10" s="59" t="s">
        <v>62</v>
      </c>
      <c r="C10" s="140">
        <f>C11</f>
        <v>1050</v>
      </c>
      <c r="D10" s="140">
        <f aca="true" t="shared" si="0" ref="D10:N10">D11</f>
        <v>1000</v>
      </c>
      <c r="E10" s="140">
        <f t="shared" si="0"/>
        <v>50</v>
      </c>
      <c r="F10" s="140">
        <f aca="true" t="shared" si="1" ref="F10:K10">F11</f>
        <v>500</v>
      </c>
      <c r="G10" s="140">
        <f t="shared" si="1"/>
        <v>476</v>
      </c>
      <c r="H10" s="140">
        <f t="shared" si="1"/>
        <v>24</v>
      </c>
      <c r="I10" s="140">
        <f t="shared" si="1"/>
        <v>390</v>
      </c>
      <c r="J10" s="140">
        <f t="shared" si="1"/>
        <v>372</v>
      </c>
      <c r="K10" s="140">
        <f t="shared" si="1"/>
        <v>18</v>
      </c>
      <c r="L10" s="140">
        <f t="shared" si="0"/>
        <v>160</v>
      </c>
      <c r="M10" s="140">
        <f t="shared" si="0"/>
        <v>152</v>
      </c>
      <c r="N10" s="140">
        <f t="shared" si="0"/>
        <v>8</v>
      </c>
      <c r="O10" s="41"/>
      <c r="P10" s="41"/>
    </row>
    <row r="11" spans="1:16" ht="25.5" customHeight="1">
      <c r="A11" s="59" t="s">
        <v>6</v>
      </c>
      <c r="B11" s="61" t="s">
        <v>51</v>
      </c>
      <c r="C11" s="140">
        <f>SUM(C12:C14)</f>
        <v>1050</v>
      </c>
      <c r="D11" s="140">
        <f aca="true" t="shared" si="2" ref="D11:N11">SUM(D12:D14)</f>
        <v>1000</v>
      </c>
      <c r="E11" s="140">
        <f t="shared" si="2"/>
        <v>50</v>
      </c>
      <c r="F11" s="140">
        <f aca="true" t="shared" si="3" ref="F11:K11">SUM(F12:F14)</f>
        <v>500</v>
      </c>
      <c r="G11" s="140">
        <f t="shared" si="3"/>
        <v>476</v>
      </c>
      <c r="H11" s="140">
        <f t="shared" si="3"/>
        <v>24</v>
      </c>
      <c r="I11" s="140">
        <f t="shared" si="3"/>
        <v>390</v>
      </c>
      <c r="J11" s="140">
        <f t="shared" si="3"/>
        <v>372</v>
      </c>
      <c r="K11" s="140">
        <f t="shared" si="3"/>
        <v>18</v>
      </c>
      <c r="L11" s="140">
        <f t="shared" si="2"/>
        <v>160</v>
      </c>
      <c r="M11" s="140">
        <f t="shared" si="2"/>
        <v>152</v>
      </c>
      <c r="N11" s="140">
        <f t="shared" si="2"/>
        <v>8</v>
      </c>
      <c r="O11" s="55"/>
      <c r="P11" s="55"/>
    </row>
    <row r="12" spans="1:16" ht="29.25" customHeight="1">
      <c r="A12" s="362">
        <v>1</v>
      </c>
      <c r="B12" s="363" t="s">
        <v>22</v>
      </c>
      <c r="C12" s="364">
        <f>SUM(D12:E12)</f>
        <v>390</v>
      </c>
      <c r="D12" s="364">
        <f aca="true" t="shared" si="4" ref="D12:E14">G12+M12+J12</f>
        <v>372</v>
      </c>
      <c r="E12" s="364">
        <f t="shared" si="4"/>
        <v>18</v>
      </c>
      <c r="F12" s="364">
        <f>SUM(G12:H12)</f>
        <v>0</v>
      </c>
      <c r="G12" s="364"/>
      <c r="H12" s="364"/>
      <c r="I12" s="364">
        <f>SUM(J12:K12)</f>
        <v>390</v>
      </c>
      <c r="J12" s="364">
        <v>372</v>
      </c>
      <c r="K12" s="364">
        <v>18</v>
      </c>
      <c r="L12" s="364">
        <f>SUM(M12:N12)</f>
        <v>0</v>
      </c>
      <c r="M12" s="364"/>
      <c r="N12" s="364"/>
      <c r="O12" s="45"/>
      <c r="P12" s="45"/>
    </row>
    <row r="13" spans="1:16" ht="36">
      <c r="A13" s="362">
        <v>2</v>
      </c>
      <c r="B13" s="363" t="s">
        <v>307</v>
      </c>
      <c r="C13" s="364">
        <f>SUM(D13:E13)</f>
        <v>500</v>
      </c>
      <c r="D13" s="364">
        <f t="shared" si="4"/>
        <v>476</v>
      </c>
      <c r="E13" s="364">
        <f t="shared" si="4"/>
        <v>24</v>
      </c>
      <c r="F13" s="364">
        <f>SUM(G13:H13)</f>
        <v>500</v>
      </c>
      <c r="G13" s="364">
        <v>476</v>
      </c>
      <c r="H13" s="364">
        <v>24</v>
      </c>
      <c r="I13" s="364">
        <f>SUM(J13:K13)</f>
        <v>0</v>
      </c>
      <c r="J13" s="364"/>
      <c r="K13" s="364"/>
      <c r="L13" s="364">
        <f>SUM(M13:N13)</f>
        <v>0</v>
      </c>
      <c r="M13" s="364"/>
      <c r="N13" s="364"/>
      <c r="O13" s="45"/>
      <c r="P13" s="45"/>
    </row>
    <row r="14" spans="1:16" ht="29.25" customHeight="1">
      <c r="A14" s="362">
        <v>3</v>
      </c>
      <c r="B14" s="363" t="s">
        <v>27</v>
      </c>
      <c r="C14" s="364">
        <f>SUM(D14:E14)</f>
        <v>160</v>
      </c>
      <c r="D14" s="364">
        <f t="shared" si="4"/>
        <v>152</v>
      </c>
      <c r="E14" s="364">
        <f t="shared" si="4"/>
        <v>8</v>
      </c>
      <c r="F14" s="364">
        <f>SUM(G14:H14)</f>
        <v>0</v>
      </c>
      <c r="G14" s="364"/>
      <c r="H14" s="364"/>
      <c r="I14" s="364">
        <f>SUM(J14:K14)</f>
        <v>0</v>
      </c>
      <c r="J14" s="364"/>
      <c r="K14" s="364"/>
      <c r="L14" s="364">
        <f>SUM(M14:N14)</f>
        <v>160</v>
      </c>
      <c r="M14" s="364">
        <v>152</v>
      </c>
      <c r="N14" s="364">
        <v>8</v>
      </c>
      <c r="O14" s="45"/>
      <c r="P14" s="45"/>
    </row>
    <row r="15" spans="1:14" ht="24" customHeight="1" hidden="1">
      <c r="A15" s="59" t="s">
        <v>7</v>
      </c>
      <c r="B15" s="61" t="s">
        <v>79</v>
      </c>
      <c r="C15" s="140">
        <f aca="true" t="shared" si="5" ref="C15:N15">SUM(C16:C16)</f>
        <v>0</v>
      </c>
      <c r="D15" s="140">
        <f t="shared" si="5"/>
        <v>0</v>
      </c>
      <c r="E15" s="140">
        <f t="shared" si="5"/>
        <v>0</v>
      </c>
      <c r="F15" s="140">
        <f aca="true" t="shared" si="6" ref="F15:K15">SUM(F16:F16)</f>
        <v>0</v>
      </c>
      <c r="G15" s="140">
        <f t="shared" si="6"/>
        <v>0</v>
      </c>
      <c r="H15" s="140">
        <f t="shared" si="6"/>
        <v>0</v>
      </c>
      <c r="I15" s="140">
        <f t="shared" si="6"/>
        <v>0</v>
      </c>
      <c r="J15" s="140">
        <f t="shared" si="6"/>
        <v>0</v>
      </c>
      <c r="K15" s="140">
        <f t="shared" si="6"/>
        <v>0</v>
      </c>
      <c r="L15" s="140">
        <f t="shared" si="5"/>
        <v>0</v>
      </c>
      <c r="M15" s="140">
        <f t="shared" si="5"/>
        <v>0</v>
      </c>
      <c r="N15" s="140">
        <f t="shared" si="5"/>
        <v>0</v>
      </c>
    </row>
  </sheetData>
  <sheetProtection/>
  <mergeCells count="22">
    <mergeCell ref="G3:H3"/>
    <mergeCell ref="L6:N6"/>
    <mergeCell ref="I6:K6"/>
    <mergeCell ref="I7:I8"/>
    <mergeCell ref="A4:A8"/>
    <mergeCell ref="B4:B8"/>
    <mergeCell ref="A1:N1"/>
    <mergeCell ref="M7:N7"/>
    <mergeCell ref="F7:F8"/>
    <mergeCell ref="G7:H7"/>
    <mergeCell ref="L7:L8"/>
    <mergeCell ref="A2:N2"/>
    <mergeCell ref="D7:E7"/>
    <mergeCell ref="F5:H5"/>
    <mergeCell ref="F6:H6"/>
    <mergeCell ref="J3:K3"/>
    <mergeCell ref="F4:N4"/>
    <mergeCell ref="C4:E6"/>
    <mergeCell ref="L3:N3"/>
    <mergeCell ref="C7:C8"/>
    <mergeCell ref="J7:K7"/>
    <mergeCell ref="I5:N5"/>
  </mergeCells>
  <printOptions/>
  <pageMargins left="0.7874015748031497" right="0.5905511811023623" top="0.7874015748031497" bottom="0.7874015748031497" header="0.31496062992125984" footer="0.31496062992125984"/>
  <pageSetup firstPageNumber="226" useFirstPageNumber="1" horizontalDpi="600" verticalDpi="600" orientation="landscape" paperSize="9" scale="70" r:id="rId1"/>
  <headerFooter>
    <oddHeader>&amp;C&amp;P&amp;R&amp;"Times New Roman,Bold Italic"Phụ lục số 3 - Chương trình NTM
Biểu số 2.6</oddHeader>
  </headerFooter>
  <colBreaks count="1" manualBreakCount="1">
    <brk id="14" max="65535" man="1"/>
  </colBreaks>
</worksheet>
</file>

<file path=xl/worksheets/sheet13.xml><?xml version="1.0" encoding="utf-8"?>
<worksheet xmlns="http://schemas.openxmlformats.org/spreadsheetml/2006/main" xmlns:r="http://schemas.openxmlformats.org/officeDocument/2006/relationships">
  <dimension ref="A1:AF24"/>
  <sheetViews>
    <sheetView view="pageLayout" zoomScale="70" zoomScaleNormal="70" zoomScaleSheetLayoutView="55" zoomScalePageLayoutView="70" workbookViewId="0" topLeftCell="A1">
      <selection activeCell="B13" sqref="B13"/>
    </sheetView>
  </sheetViews>
  <sheetFormatPr defaultColWidth="9.00390625" defaultRowHeight="15.75"/>
  <cols>
    <col min="1" max="1" width="5.50390625" style="40" customWidth="1"/>
    <col min="2" max="2" width="37.625" style="40" bestFit="1" customWidth="1"/>
    <col min="3" max="5" width="10.375" style="40" customWidth="1"/>
    <col min="6" max="7" width="9.75390625" style="40" customWidth="1"/>
    <col min="8" max="8" width="17.375" style="40" customWidth="1"/>
    <col min="9" max="11" width="9.75390625" style="40" customWidth="1"/>
    <col min="12" max="12" width="7.50390625" style="40" hidden="1" customWidth="1"/>
    <col min="13" max="14" width="9.75390625" style="40" hidden="1" customWidth="1"/>
    <col min="15" max="15" width="9.375" style="40" customWidth="1"/>
    <col min="16" max="16" width="9.75390625" style="40" customWidth="1"/>
    <col min="17" max="17" width="9.50390625" style="40" customWidth="1"/>
    <col min="18" max="20" width="9.75390625" style="40" customWidth="1"/>
    <col min="21" max="16384" width="9.00390625" style="40" customWidth="1"/>
  </cols>
  <sheetData>
    <row r="1" spans="1:20" ht="17.25">
      <c r="A1" s="443" t="s">
        <v>86</v>
      </c>
      <c r="B1" s="443"/>
      <c r="C1" s="443"/>
      <c r="D1" s="443"/>
      <c r="E1" s="443"/>
      <c r="F1" s="443"/>
      <c r="G1" s="443"/>
      <c r="H1" s="443"/>
      <c r="I1" s="443"/>
      <c r="J1" s="443"/>
      <c r="K1" s="443"/>
      <c r="L1" s="443"/>
      <c r="M1" s="443"/>
      <c r="N1" s="443"/>
      <c r="O1" s="443"/>
      <c r="P1" s="443"/>
      <c r="Q1" s="443"/>
      <c r="R1" s="443"/>
      <c r="S1" s="443"/>
      <c r="T1" s="443"/>
    </row>
    <row r="2" spans="1:20" ht="24.75" customHeight="1">
      <c r="A2" s="409" t="str">
        <f>'Mục 7'!A2:N2</f>
        <v>(Kèm theo Báo cáo số  809/BC-UBND ngày 27 tháng 11 năm 2023 của UBND tỉnh Bắc Kạn)</v>
      </c>
      <c r="B2" s="409"/>
      <c r="C2" s="409"/>
      <c r="D2" s="409"/>
      <c r="E2" s="409"/>
      <c r="F2" s="409"/>
      <c r="G2" s="409"/>
      <c r="H2" s="409"/>
      <c r="I2" s="409"/>
      <c r="J2" s="409"/>
      <c r="K2" s="409"/>
      <c r="L2" s="409"/>
      <c r="M2" s="409"/>
      <c r="N2" s="409"/>
      <c r="O2" s="409"/>
      <c r="P2" s="409"/>
      <c r="Q2" s="409"/>
      <c r="R2" s="409"/>
      <c r="S2" s="409"/>
      <c r="T2" s="409"/>
    </row>
    <row r="3" spans="7:20" ht="29.25" customHeight="1">
      <c r="G3" s="444"/>
      <c r="H3" s="444"/>
      <c r="J3" s="444"/>
      <c r="K3" s="444"/>
      <c r="M3" s="444"/>
      <c r="N3" s="444"/>
      <c r="P3" s="444"/>
      <c r="Q3" s="444"/>
      <c r="S3" s="444" t="s">
        <v>32</v>
      </c>
      <c r="T3" s="444"/>
    </row>
    <row r="4" spans="1:23" ht="24" customHeight="1">
      <c r="A4" s="440" t="s">
        <v>33</v>
      </c>
      <c r="B4" s="440" t="s">
        <v>75</v>
      </c>
      <c r="C4" s="414" t="s">
        <v>294</v>
      </c>
      <c r="D4" s="415"/>
      <c r="E4" s="416"/>
      <c r="F4" s="423" t="s">
        <v>72</v>
      </c>
      <c r="G4" s="424"/>
      <c r="H4" s="424"/>
      <c r="I4" s="424"/>
      <c r="J4" s="424"/>
      <c r="K4" s="424"/>
      <c r="L4" s="424"/>
      <c r="M4" s="424"/>
      <c r="N4" s="424"/>
      <c r="O4" s="424"/>
      <c r="P4" s="424"/>
      <c r="Q4" s="424"/>
      <c r="R4" s="424"/>
      <c r="S4" s="424"/>
      <c r="T4" s="425"/>
      <c r="U4" s="51"/>
      <c r="V4" s="51"/>
      <c r="W4" s="51"/>
    </row>
    <row r="5" spans="1:32" ht="24" customHeight="1">
      <c r="A5" s="440"/>
      <c r="B5" s="440"/>
      <c r="C5" s="417"/>
      <c r="D5" s="441"/>
      <c r="E5" s="419"/>
      <c r="F5" s="426" t="s">
        <v>54</v>
      </c>
      <c r="G5" s="427"/>
      <c r="H5" s="427"/>
      <c r="I5" s="427"/>
      <c r="J5" s="427"/>
      <c r="K5" s="427"/>
      <c r="L5" s="427"/>
      <c r="M5" s="427"/>
      <c r="N5" s="427"/>
      <c r="O5" s="427"/>
      <c r="P5" s="427"/>
      <c r="Q5" s="427"/>
      <c r="R5" s="427"/>
      <c r="S5" s="427"/>
      <c r="T5" s="428"/>
      <c r="U5" s="51"/>
      <c r="V5" s="51"/>
      <c r="W5" s="51"/>
      <c r="X5" s="442"/>
      <c r="Y5" s="442"/>
      <c r="Z5" s="442"/>
      <c r="AA5" s="442"/>
      <c r="AB5" s="442"/>
      <c r="AC5" s="442"/>
      <c r="AD5" s="442"/>
      <c r="AE5" s="442"/>
      <c r="AF5" s="442"/>
    </row>
    <row r="6" spans="1:32" ht="158.25" customHeight="1">
      <c r="A6" s="440"/>
      <c r="B6" s="440"/>
      <c r="C6" s="420"/>
      <c r="D6" s="421"/>
      <c r="E6" s="422"/>
      <c r="F6" s="426" t="s">
        <v>133</v>
      </c>
      <c r="G6" s="427"/>
      <c r="H6" s="428"/>
      <c r="I6" s="426" t="s">
        <v>120</v>
      </c>
      <c r="J6" s="427"/>
      <c r="K6" s="428"/>
      <c r="L6" s="426" t="s">
        <v>121</v>
      </c>
      <c r="M6" s="427"/>
      <c r="N6" s="428"/>
      <c r="O6" s="426" t="s">
        <v>122</v>
      </c>
      <c r="P6" s="427"/>
      <c r="Q6" s="428"/>
      <c r="R6" s="426" t="s">
        <v>123</v>
      </c>
      <c r="S6" s="427"/>
      <c r="T6" s="428"/>
      <c r="U6" s="51"/>
      <c r="V6" s="51"/>
      <c r="W6" s="51"/>
      <c r="X6" s="51"/>
      <c r="Y6" s="51"/>
      <c r="Z6" s="51"/>
      <c r="AA6" s="51"/>
      <c r="AB6" s="51"/>
      <c r="AC6" s="51"/>
      <c r="AD6" s="51"/>
      <c r="AE6" s="51"/>
      <c r="AF6" s="51"/>
    </row>
    <row r="7" spans="1:23" ht="24" customHeight="1">
      <c r="A7" s="440"/>
      <c r="B7" s="440"/>
      <c r="C7" s="407" t="s">
        <v>48</v>
      </c>
      <c r="D7" s="407" t="s">
        <v>56</v>
      </c>
      <c r="E7" s="407"/>
      <c r="F7" s="407" t="s">
        <v>48</v>
      </c>
      <c r="G7" s="407" t="s">
        <v>56</v>
      </c>
      <c r="H7" s="407"/>
      <c r="I7" s="407" t="s">
        <v>48</v>
      </c>
      <c r="J7" s="407" t="s">
        <v>56</v>
      </c>
      <c r="K7" s="407"/>
      <c r="L7" s="407" t="s">
        <v>48</v>
      </c>
      <c r="M7" s="407" t="s">
        <v>56</v>
      </c>
      <c r="N7" s="407"/>
      <c r="O7" s="407" t="s">
        <v>48</v>
      </c>
      <c r="P7" s="407" t="s">
        <v>56</v>
      </c>
      <c r="Q7" s="407"/>
      <c r="R7" s="407" t="s">
        <v>48</v>
      </c>
      <c r="S7" s="407" t="s">
        <v>56</v>
      </c>
      <c r="T7" s="407"/>
      <c r="U7" s="51"/>
      <c r="V7" s="51"/>
      <c r="W7" s="51"/>
    </row>
    <row r="8" spans="1:20" ht="38.25" customHeight="1">
      <c r="A8" s="440"/>
      <c r="B8" s="440"/>
      <c r="C8" s="407"/>
      <c r="D8" s="42" t="s">
        <v>37</v>
      </c>
      <c r="E8" s="42" t="s">
        <v>73</v>
      </c>
      <c r="F8" s="407"/>
      <c r="G8" s="42" t="s">
        <v>37</v>
      </c>
      <c r="H8" s="42" t="s">
        <v>73</v>
      </c>
      <c r="I8" s="407"/>
      <c r="J8" s="42" t="s">
        <v>37</v>
      </c>
      <c r="K8" s="42" t="s">
        <v>73</v>
      </c>
      <c r="L8" s="407"/>
      <c r="M8" s="42" t="s">
        <v>37</v>
      </c>
      <c r="N8" s="42" t="s">
        <v>73</v>
      </c>
      <c r="O8" s="407"/>
      <c r="P8" s="42" t="s">
        <v>37</v>
      </c>
      <c r="Q8" s="42" t="s">
        <v>73</v>
      </c>
      <c r="R8" s="407"/>
      <c r="S8" s="42" t="s">
        <v>37</v>
      </c>
      <c r="T8" s="42" t="s">
        <v>73</v>
      </c>
    </row>
    <row r="9" spans="1:20" s="54" customFormat="1" ht="18.75" customHeight="1">
      <c r="A9" s="52" t="s">
        <v>59</v>
      </c>
      <c r="B9" s="52" t="s">
        <v>60</v>
      </c>
      <c r="C9" s="53">
        <v>1</v>
      </c>
      <c r="D9" s="53">
        <v>2</v>
      </c>
      <c r="E9" s="53">
        <v>3</v>
      </c>
      <c r="F9" s="53">
        <v>7</v>
      </c>
      <c r="G9" s="53">
        <v>8</v>
      </c>
      <c r="H9" s="53">
        <v>9</v>
      </c>
      <c r="I9" s="53">
        <v>7</v>
      </c>
      <c r="J9" s="53">
        <v>8</v>
      </c>
      <c r="K9" s="53">
        <v>9</v>
      </c>
      <c r="L9" s="53">
        <v>7</v>
      </c>
      <c r="M9" s="53">
        <v>8</v>
      </c>
      <c r="N9" s="53">
        <v>9</v>
      </c>
      <c r="O9" s="53">
        <v>7</v>
      </c>
      <c r="P9" s="53">
        <v>8</v>
      </c>
      <c r="Q9" s="53">
        <v>9</v>
      </c>
      <c r="R9" s="53">
        <v>7</v>
      </c>
      <c r="S9" s="53">
        <v>8</v>
      </c>
      <c r="T9" s="53">
        <v>9</v>
      </c>
    </row>
    <row r="10" spans="1:23" ht="29.25" customHeight="1">
      <c r="A10" s="59"/>
      <c r="B10" s="59" t="s">
        <v>62</v>
      </c>
      <c r="C10" s="129">
        <f>C11+C16</f>
        <v>874</v>
      </c>
      <c r="D10" s="129">
        <f aca="true" t="shared" si="0" ref="D10:T10">D11+D16</f>
        <v>832</v>
      </c>
      <c r="E10" s="129">
        <f t="shared" si="0"/>
        <v>42</v>
      </c>
      <c r="F10" s="129">
        <f t="shared" si="0"/>
        <v>248</v>
      </c>
      <c r="G10" s="129">
        <f t="shared" si="0"/>
        <v>235</v>
      </c>
      <c r="H10" s="129">
        <f t="shared" si="0"/>
        <v>13</v>
      </c>
      <c r="I10" s="129">
        <f t="shared" si="0"/>
        <v>280</v>
      </c>
      <c r="J10" s="129">
        <f t="shared" si="0"/>
        <v>267</v>
      </c>
      <c r="K10" s="129">
        <f t="shared" si="0"/>
        <v>13</v>
      </c>
      <c r="L10" s="129">
        <f t="shared" si="0"/>
        <v>0</v>
      </c>
      <c r="M10" s="129">
        <f t="shared" si="0"/>
        <v>0</v>
      </c>
      <c r="N10" s="129">
        <f t="shared" si="0"/>
        <v>0</v>
      </c>
      <c r="O10" s="129">
        <f t="shared" si="0"/>
        <v>196</v>
      </c>
      <c r="P10" s="129">
        <f t="shared" si="0"/>
        <v>187</v>
      </c>
      <c r="Q10" s="129">
        <f t="shared" si="0"/>
        <v>9</v>
      </c>
      <c r="R10" s="129">
        <f t="shared" si="0"/>
        <v>150</v>
      </c>
      <c r="S10" s="129">
        <f t="shared" si="0"/>
        <v>143</v>
      </c>
      <c r="T10" s="129">
        <f t="shared" si="0"/>
        <v>7</v>
      </c>
      <c r="U10" s="41"/>
      <c r="V10" s="41"/>
      <c r="W10" s="41"/>
    </row>
    <row r="11" spans="1:23" ht="29.25" customHeight="1">
      <c r="A11" s="59" t="s">
        <v>6</v>
      </c>
      <c r="B11" s="61" t="s">
        <v>51</v>
      </c>
      <c r="C11" s="129">
        <f>SUM(C12:C15)</f>
        <v>714</v>
      </c>
      <c r="D11" s="129">
        <f aca="true" t="shared" si="1" ref="D11:T11">SUM(D12:D15)</f>
        <v>681</v>
      </c>
      <c r="E11" s="129">
        <f t="shared" si="1"/>
        <v>33</v>
      </c>
      <c r="F11" s="129">
        <f>SUM(F12:F15)</f>
        <v>88</v>
      </c>
      <c r="G11" s="129">
        <f t="shared" si="1"/>
        <v>84</v>
      </c>
      <c r="H11" s="129">
        <f t="shared" si="1"/>
        <v>4</v>
      </c>
      <c r="I11" s="129">
        <f t="shared" si="1"/>
        <v>280</v>
      </c>
      <c r="J11" s="129">
        <f t="shared" si="1"/>
        <v>267</v>
      </c>
      <c r="K11" s="129">
        <f t="shared" si="1"/>
        <v>13</v>
      </c>
      <c r="L11" s="129">
        <f t="shared" si="1"/>
        <v>0</v>
      </c>
      <c r="M11" s="129">
        <f t="shared" si="1"/>
        <v>0</v>
      </c>
      <c r="N11" s="129">
        <f t="shared" si="1"/>
        <v>0</v>
      </c>
      <c r="O11" s="129">
        <f t="shared" si="1"/>
        <v>196</v>
      </c>
      <c r="P11" s="129">
        <f t="shared" si="1"/>
        <v>187</v>
      </c>
      <c r="Q11" s="129">
        <f t="shared" si="1"/>
        <v>9</v>
      </c>
      <c r="R11" s="129">
        <f t="shared" si="1"/>
        <v>150</v>
      </c>
      <c r="S11" s="129">
        <f t="shared" si="1"/>
        <v>143</v>
      </c>
      <c r="T11" s="129">
        <f t="shared" si="1"/>
        <v>7</v>
      </c>
      <c r="U11" s="55"/>
      <c r="V11" s="55"/>
      <c r="W11" s="55"/>
    </row>
    <row r="12" spans="1:23" ht="29.25" customHeight="1">
      <c r="A12" s="64">
        <v>1</v>
      </c>
      <c r="B12" s="70" t="s">
        <v>318</v>
      </c>
      <c r="C12" s="127">
        <f>D12+E12</f>
        <v>280</v>
      </c>
      <c r="D12" s="127">
        <f aca="true" t="shared" si="2" ref="D12:D19">G12+J12+M12+P12+S12</f>
        <v>267</v>
      </c>
      <c r="E12" s="127">
        <f>H12+K12+N12+Q12+T12</f>
        <v>13</v>
      </c>
      <c r="F12" s="127">
        <f>SUM(G12:H12)</f>
        <v>0</v>
      </c>
      <c r="G12" s="127"/>
      <c r="H12" s="127"/>
      <c r="I12" s="127">
        <f>SUM(J12:K12)</f>
        <v>280</v>
      </c>
      <c r="J12" s="356">
        <v>267</v>
      </c>
      <c r="K12" s="356">
        <v>13</v>
      </c>
      <c r="L12" s="127">
        <f>SUM(M12:N12)</f>
        <v>0</v>
      </c>
      <c r="M12" s="127"/>
      <c r="N12" s="127"/>
      <c r="O12" s="127">
        <f>SUM(P12:Q12)</f>
        <v>0</v>
      </c>
      <c r="P12" s="127"/>
      <c r="Q12" s="127"/>
      <c r="R12" s="127">
        <f>SUM(S12:T12)</f>
        <v>0</v>
      </c>
      <c r="S12" s="127"/>
      <c r="T12" s="127"/>
      <c r="U12" s="45"/>
      <c r="V12" s="45"/>
      <c r="W12" s="45"/>
    </row>
    <row r="13" spans="1:24" ht="29.25" customHeight="1">
      <c r="A13" s="66">
        <v>2</v>
      </c>
      <c r="B13" s="56" t="s">
        <v>317</v>
      </c>
      <c r="C13" s="114">
        <f>D13+E13</f>
        <v>150</v>
      </c>
      <c r="D13" s="114">
        <f t="shared" si="2"/>
        <v>143</v>
      </c>
      <c r="E13" s="114">
        <f>H13+K13+N13+Q13+T13</f>
        <v>7</v>
      </c>
      <c r="F13" s="114">
        <f>SUM(G13:H13)</f>
        <v>0</v>
      </c>
      <c r="G13" s="114"/>
      <c r="H13" s="114"/>
      <c r="I13" s="114"/>
      <c r="J13" s="114"/>
      <c r="K13" s="114"/>
      <c r="L13" s="114">
        <f>M13+N13</f>
        <v>0</v>
      </c>
      <c r="M13" s="114"/>
      <c r="N13" s="114"/>
      <c r="O13" s="114"/>
      <c r="P13" s="114"/>
      <c r="Q13" s="114"/>
      <c r="R13" s="114">
        <f>SUM(S13:T13)</f>
        <v>150</v>
      </c>
      <c r="S13" s="114">
        <v>143</v>
      </c>
      <c r="T13" s="114">
        <v>7</v>
      </c>
      <c r="U13" s="45"/>
      <c r="V13" s="45"/>
      <c r="W13" s="45"/>
      <c r="X13" s="135"/>
    </row>
    <row r="14" spans="1:24" ht="39" customHeight="1">
      <c r="A14" s="303">
        <v>3</v>
      </c>
      <c r="B14" s="304" t="s">
        <v>266</v>
      </c>
      <c r="C14" s="114">
        <f>D14+E14</f>
        <v>88</v>
      </c>
      <c r="D14" s="114">
        <f t="shared" si="2"/>
        <v>84</v>
      </c>
      <c r="E14" s="114">
        <f>H14+K14+N14+Q14+T14</f>
        <v>4</v>
      </c>
      <c r="F14" s="114">
        <f>SUM(G14:H14)</f>
        <v>88</v>
      </c>
      <c r="G14" s="353">
        <v>84</v>
      </c>
      <c r="H14" s="353">
        <v>4</v>
      </c>
      <c r="I14" s="353"/>
      <c r="J14" s="353"/>
      <c r="K14" s="353"/>
      <c r="L14" s="353"/>
      <c r="M14" s="353"/>
      <c r="N14" s="353"/>
      <c r="O14" s="353"/>
      <c r="P14" s="353"/>
      <c r="Q14" s="353"/>
      <c r="R14" s="353"/>
      <c r="S14" s="353"/>
      <c r="T14" s="353"/>
      <c r="U14" s="45"/>
      <c r="V14" s="45"/>
      <c r="W14" s="45"/>
      <c r="X14" s="135"/>
    </row>
    <row r="15" spans="1:23" ht="29.25" customHeight="1">
      <c r="A15" s="68">
        <v>4</v>
      </c>
      <c r="B15" s="71" t="s">
        <v>310</v>
      </c>
      <c r="C15" s="128">
        <f>D15+E15</f>
        <v>196</v>
      </c>
      <c r="D15" s="128">
        <f>G15+J15+M15+P15+S15</f>
        <v>187</v>
      </c>
      <c r="E15" s="128">
        <f>H15+K15+N15+Q15+T15</f>
        <v>9</v>
      </c>
      <c r="F15" s="128">
        <f>SUM(G15:H15)</f>
        <v>0</v>
      </c>
      <c r="G15" s="128"/>
      <c r="H15" s="128"/>
      <c r="I15" s="128"/>
      <c r="J15" s="128"/>
      <c r="K15" s="128"/>
      <c r="L15" s="128"/>
      <c r="M15" s="128"/>
      <c r="N15" s="128"/>
      <c r="O15" s="128">
        <f>SUM(P15:Q15)</f>
        <v>196</v>
      </c>
      <c r="P15" s="128">
        <v>187</v>
      </c>
      <c r="Q15" s="128">
        <v>9</v>
      </c>
      <c r="R15" s="128">
        <f>SUM(S15:T15)</f>
        <v>0</v>
      </c>
      <c r="S15" s="128"/>
      <c r="T15" s="128"/>
      <c r="U15" s="45"/>
      <c r="V15" s="45"/>
      <c r="W15" s="45"/>
    </row>
    <row r="16" spans="1:24" ht="29.25" customHeight="1">
      <c r="A16" s="62" t="s">
        <v>7</v>
      </c>
      <c r="B16" s="63" t="s">
        <v>52</v>
      </c>
      <c r="C16" s="129">
        <f>SUM(C17:C24)</f>
        <v>160</v>
      </c>
      <c r="D16" s="129">
        <f aca="true" t="shared" si="3" ref="D16:T16">SUM(D17:D24)</f>
        <v>151</v>
      </c>
      <c r="E16" s="129">
        <f t="shared" si="3"/>
        <v>9</v>
      </c>
      <c r="F16" s="129">
        <f>SUM(F17:F24)</f>
        <v>160</v>
      </c>
      <c r="G16" s="129">
        <f>SUM(G17:G24)</f>
        <v>151</v>
      </c>
      <c r="H16" s="129">
        <f>SUM(H17:H24)</f>
        <v>9</v>
      </c>
      <c r="I16" s="129">
        <f t="shared" si="3"/>
        <v>0</v>
      </c>
      <c r="J16" s="129">
        <f t="shared" si="3"/>
        <v>0</v>
      </c>
      <c r="K16" s="129">
        <f t="shared" si="3"/>
        <v>0</v>
      </c>
      <c r="L16" s="129">
        <f t="shared" si="3"/>
        <v>0</v>
      </c>
      <c r="M16" s="129">
        <f t="shared" si="3"/>
        <v>0</v>
      </c>
      <c r="N16" s="129">
        <f t="shared" si="3"/>
        <v>0</v>
      </c>
      <c r="O16" s="129">
        <f t="shared" si="3"/>
        <v>0</v>
      </c>
      <c r="P16" s="129">
        <f t="shared" si="3"/>
        <v>0</v>
      </c>
      <c r="Q16" s="129">
        <f t="shared" si="3"/>
        <v>0</v>
      </c>
      <c r="R16" s="129">
        <f t="shared" si="3"/>
        <v>0</v>
      </c>
      <c r="S16" s="129">
        <f t="shared" si="3"/>
        <v>0</v>
      </c>
      <c r="T16" s="129">
        <f t="shared" si="3"/>
        <v>0</v>
      </c>
      <c r="U16" s="55"/>
      <c r="V16" s="41"/>
      <c r="W16" s="41"/>
      <c r="X16" s="359"/>
    </row>
    <row r="17" spans="1:23" ht="29.25" customHeight="1">
      <c r="A17" s="64">
        <v>1</v>
      </c>
      <c r="B17" s="65" t="s">
        <v>2</v>
      </c>
      <c r="C17" s="127">
        <f aca="true" t="shared" si="4" ref="C17:C24">SUM(D17:E17)</f>
        <v>30</v>
      </c>
      <c r="D17" s="127">
        <f t="shared" si="2"/>
        <v>28</v>
      </c>
      <c r="E17" s="127">
        <f aca="true" t="shared" si="5" ref="E17:E24">H17+K17+N17+Q17+T17</f>
        <v>2</v>
      </c>
      <c r="F17" s="130">
        <f aca="true" t="shared" si="6" ref="F17:F24">G17+H17</f>
        <v>30</v>
      </c>
      <c r="G17" s="130">
        <v>28</v>
      </c>
      <c r="H17" s="130">
        <v>2</v>
      </c>
      <c r="I17" s="130">
        <f aca="true" t="shared" si="7" ref="I17:I24">J17+K17</f>
        <v>0</v>
      </c>
      <c r="J17" s="130"/>
      <c r="K17" s="130"/>
      <c r="L17" s="130">
        <f aca="true" t="shared" si="8" ref="L17:L24">M17+N17</f>
        <v>0</v>
      </c>
      <c r="M17" s="130"/>
      <c r="N17" s="130"/>
      <c r="O17" s="130">
        <f aca="true" t="shared" si="9" ref="O17:O24">P17+Q17</f>
        <v>0</v>
      </c>
      <c r="P17" s="130"/>
      <c r="Q17" s="130"/>
      <c r="R17" s="130">
        <f aca="true" t="shared" si="10" ref="R17:R24">S17+T17</f>
        <v>0</v>
      </c>
      <c r="S17" s="130"/>
      <c r="T17" s="130"/>
      <c r="U17" s="45"/>
      <c r="V17" s="57"/>
      <c r="W17" s="45"/>
    </row>
    <row r="18" spans="1:22" ht="29.25" customHeight="1" hidden="1">
      <c r="A18" s="66">
        <v>2</v>
      </c>
      <c r="B18" s="67" t="s">
        <v>4</v>
      </c>
      <c r="C18" s="114">
        <f t="shared" si="4"/>
        <v>0</v>
      </c>
      <c r="D18" s="114">
        <f t="shared" si="2"/>
        <v>0</v>
      </c>
      <c r="E18" s="114">
        <f t="shared" si="5"/>
        <v>0</v>
      </c>
      <c r="F18" s="131">
        <f t="shared" si="6"/>
        <v>0</v>
      </c>
      <c r="G18" s="131"/>
      <c r="H18" s="131"/>
      <c r="I18" s="131">
        <f t="shared" si="7"/>
        <v>0</v>
      </c>
      <c r="J18" s="131"/>
      <c r="K18" s="131"/>
      <c r="L18" s="131">
        <f t="shared" si="8"/>
        <v>0</v>
      </c>
      <c r="M18" s="131"/>
      <c r="N18" s="131"/>
      <c r="O18" s="131">
        <f t="shared" si="9"/>
        <v>0</v>
      </c>
      <c r="P18" s="131"/>
      <c r="Q18" s="131"/>
      <c r="R18" s="131">
        <f t="shared" si="10"/>
        <v>0</v>
      </c>
      <c r="S18" s="131"/>
      <c r="T18" s="131"/>
      <c r="U18" s="45"/>
      <c r="V18" s="57"/>
    </row>
    <row r="19" spans="1:22" ht="29.25" customHeight="1">
      <c r="A19" s="66">
        <v>2</v>
      </c>
      <c r="B19" s="67" t="s">
        <v>9</v>
      </c>
      <c r="C19" s="114">
        <f t="shared" si="4"/>
        <v>50</v>
      </c>
      <c r="D19" s="114">
        <f t="shared" si="2"/>
        <v>47</v>
      </c>
      <c r="E19" s="114">
        <f t="shared" si="5"/>
        <v>3</v>
      </c>
      <c r="F19" s="131">
        <f t="shared" si="6"/>
        <v>50</v>
      </c>
      <c r="G19" s="131">
        <v>47</v>
      </c>
      <c r="H19" s="131">
        <v>3</v>
      </c>
      <c r="I19" s="131">
        <f t="shared" si="7"/>
        <v>0</v>
      </c>
      <c r="J19" s="131"/>
      <c r="K19" s="131"/>
      <c r="L19" s="131">
        <f t="shared" si="8"/>
        <v>0</v>
      </c>
      <c r="M19" s="131"/>
      <c r="N19" s="131"/>
      <c r="O19" s="131">
        <f t="shared" si="9"/>
        <v>0</v>
      </c>
      <c r="P19" s="131"/>
      <c r="Q19" s="131"/>
      <c r="R19" s="131">
        <f t="shared" si="10"/>
        <v>0</v>
      </c>
      <c r="S19" s="131"/>
      <c r="T19" s="131"/>
      <c r="U19" s="45"/>
      <c r="V19" s="57"/>
    </row>
    <row r="20" spans="1:20" ht="29.25" customHeight="1">
      <c r="A20" s="66">
        <v>3</v>
      </c>
      <c r="B20" s="67" t="s">
        <v>5</v>
      </c>
      <c r="C20" s="114">
        <f t="shared" si="4"/>
        <v>10</v>
      </c>
      <c r="D20" s="114">
        <f>G20+J20+M20+P20+S20</f>
        <v>10</v>
      </c>
      <c r="E20" s="114">
        <f t="shared" si="5"/>
        <v>0</v>
      </c>
      <c r="F20" s="131">
        <f t="shared" si="6"/>
        <v>10</v>
      </c>
      <c r="G20" s="131">
        <v>10</v>
      </c>
      <c r="H20" s="131">
        <v>0</v>
      </c>
      <c r="I20" s="131">
        <f t="shared" si="7"/>
        <v>0</v>
      </c>
      <c r="J20" s="131"/>
      <c r="K20" s="131"/>
      <c r="L20" s="131">
        <f t="shared" si="8"/>
        <v>0</v>
      </c>
      <c r="M20" s="131"/>
      <c r="N20" s="131"/>
      <c r="O20" s="131">
        <f t="shared" si="9"/>
        <v>0</v>
      </c>
      <c r="P20" s="131"/>
      <c r="Q20" s="131"/>
      <c r="R20" s="131">
        <f t="shared" si="10"/>
        <v>0</v>
      </c>
      <c r="S20" s="131"/>
      <c r="T20" s="131"/>
    </row>
    <row r="21" spans="1:20" ht="29.25" customHeight="1">
      <c r="A21" s="66">
        <v>4</v>
      </c>
      <c r="B21" s="67" t="s">
        <v>3</v>
      </c>
      <c r="C21" s="114">
        <f t="shared" si="4"/>
        <v>25</v>
      </c>
      <c r="D21" s="114">
        <f>G21+J21+M21+P21+S21</f>
        <v>24</v>
      </c>
      <c r="E21" s="114">
        <f t="shared" si="5"/>
        <v>1</v>
      </c>
      <c r="F21" s="131">
        <f t="shared" si="6"/>
        <v>25</v>
      </c>
      <c r="G21" s="131">
        <v>24</v>
      </c>
      <c r="H21" s="131">
        <v>1</v>
      </c>
      <c r="I21" s="131">
        <f t="shared" si="7"/>
        <v>0</v>
      </c>
      <c r="J21" s="131"/>
      <c r="K21" s="131"/>
      <c r="L21" s="131">
        <f t="shared" si="8"/>
        <v>0</v>
      </c>
      <c r="M21" s="131"/>
      <c r="N21" s="131"/>
      <c r="O21" s="131">
        <f t="shared" si="9"/>
        <v>0</v>
      </c>
      <c r="P21" s="131"/>
      <c r="Q21" s="131"/>
      <c r="R21" s="131">
        <f t="shared" si="10"/>
        <v>0</v>
      </c>
      <c r="S21" s="131"/>
      <c r="T21" s="131"/>
    </row>
    <row r="22" spans="1:20" ht="29.25" customHeight="1">
      <c r="A22" s="66">
        <v>5</v>
      </c>
      <c r="B22" s="67" t="s">
        <v>108</v>
      </c>
      <c r="C22" s="114">
        <f t="shared" si="4"/>
        <v>30</v>
      </c>
      <c r="D22" s="114">
        <f>G22+J22+M22+P22+S22</f>
        <v>28</v>
      </c>
      <c r="E22" s="114">
        <f t="shared" si="5"/>
        <v>2</v>
      </c>
      <c r="F22" s="131">
        <f t="shared" si="6"/>
        <v>30</v>
      </c>
      <c r="G22" s="131">
        <v>28</v>
      </c>
      <c r="H22" s="131">
        <v>2</v>
      </c>
      <c r="I22" s="131">
        <f t="shared" si="7"/>
        <v>0</v>
      </c>
      <c r="J22" s="131"/>
      <c r="K22" s="131"/>
      <c r="L22" s="131">
        <f t="shared" si="8"/>
        <v>0</v>
      </c>
      <c r="M22" s="131"/>
      <c r="N22" s="131"/>
      <c r="O22" s="131">
        <f t="shared" si="9"/>
        <v>0</v>
      </c>
      <c r="P22" s="131"/>
      <c r="Q22" s="131"/>
      <c r="R22" s="131">
        <f t="shared" si="10"/>
        <v>0</v>
      </c>
      <c r="S22" s="131"/>
      <c r="T22" s="131"/>
    </row>
    <row r="23" spans="1:20" ht="29.25" customHeight="1">
      <c r="A23" s="66">
        <v>6</v>
      </c>
      <c r="B23" s="67" t="s">
        <v>10</v>
      </c>
      <c r="C23" s="114">
        <f t="shared" si="4"/>
        <v>15</v>
      </c>
      <c r="D23" s="114">
        <f>G23+J23+M23+P23+S23</f>
        <v>14</v>
      </c>
      <c r="E23" s="114">
        <f t="shared" si="5"/>
        <v>1</v>
      </c>
      <c r="F23" s="131">
        <f t="shared" si="6"/>
        <v>15</v>
      </c>
      <c r="G23" s="131">
        <v>14</v>
      </c>
      <c r="H23" s="131">
        <v>1</v>
      </c>
      <c r="I23" s="131">
        <f t="shared" si="7"/>
        <v>0</v>
      </c>
      <c r="J23" s="131"/>
      <c r="K23" s="131"/>
      <c r="L23" s="131">
        <f t="shared" si="8"/>
        <v>0</v>
      </c>
      <c r="M23" s="131"/>
      <c r="N23" s="131"/>
      <c r="O23" s="131">
        <f t="shared" si="9"/>
        <v>0</v>
      </c>
      <c r="P23" s="131"/>
      <c r="Q23" s="131"/>
      <c r="R23" s="131">
        <f t="shared" si="10"/>
        <v>0</v>
      </c>
      <c r="S23" s="131"/>
      <c r="T23" s="131"/>
    </row>
    <row r="24" spans="1:20" ht="29.25" customHeight="1" hidden="1">
      <c r="A24" s="68">
        <v>8</v>
      </c>
      <c r="B24" s="69" t="s">
        <v>11</v>
      </c>
      <c r="C24" s="128">
        <f t="shared" si="4"/>
        <v>0</v>
      </c>
      <c r="D24" s="128">
        <f>G24+J24+M24+P24+S24</f>
        <v>0</v>
      </c>
      <c r="E24" s="128">
        <f t="shared" si="5"/>
        <v>0</v>
      </c>
      <c r="F24" s="132">
        <f t="shared" si="6"/>
        <v>0</v>
      </c>
      <c r="G24" s="132"/>
      <c r="H24" s="132"/>
      <c r="I24" s="132">
        <f t="shared" si="7"/>
        <v>0</v>
      </c>
      <c r="J24" s="132"/>
      <c r="K24" s="132"/>
      <c r="L24" s="132">
        <f t="shared" si="8"/>
        <v>0</v>
      </c>
      <c r="M24" s="132"/>
      <c r="N24" s="132"/>
      <c r="O24" s="132">
        <f t="shared" si="9"/>
        <v>0</v>
      </c>
      <c r="P24" s="132"/>
      <c r="Q24" s="132"/>
      <c r="R24" s="132">
        <f t="shared" si="10"/>
        <v>0</v>
      </c>
      <c r="S24" s="132"/>
      <c r="T24" s="132"/>
    </row>
  </sheetData>
  <sheetProtection/>
  <mergeCells count="30">
    <mergeCell ref="S3:T3"/>
    <mergeCell ref="P3:Q3"/>
    <mergeCell ref="J3:K3"/>
    <mergeCell ref="M3:N3"/>
    <mergeCell ref="A1:T1"/>
    <mergeCell ref="X5:AF5"/>
    <mergeCell ref="G3:H3"/>
    <mergeCell ref="F5:T5"/>
    <mergeCell ref="F4:T4"/>
    <mergeCell ref="A2:T2"/>
    <mergeCell ref="F6:H6"/>
    <mergeCell ref="I6:K6"/>
    <mergeCell ref="L6:N6"/>
    <mergeCell ref="O6:Q6"/>
    <mergeCell ref="R6:T6"/>
    <mergeCell ref="A4:A8"/>
    <mergeCell ref="B4:B8"/>
    <mergeCell ref="C4:E6"/>
    <mergeCell ref="R7:R8"/>
    <mergeCell ref="C7:C8"/>
    <mergeCell ref="D7:E7"/>
    <mergeCell ref="F7:F8"/>
    <mergeCell ref="G7:H7"/>
    <mergeCell ref="S7:T7"/>
    <mergeCell ref="I7:I8"/>
    <mergeCell ref="J7:K7"/>
    <mergeCell ref="L7:L8"/>
    <mergeCell ref="M7:N7"/>
    <mergeCell ref="O7:O8"/>
    <mergeCell ref="P7:Q7"/>
  </mergeCells>
  <printOptions/>
  <pageMargins left="0.7874015748031497" right="0.3937007874015748" top="0.7874015748031497" bottom="0.7874015748031497" header="0.31496062992125984" footer="0.31496062992125984"/>
  <pageSetup firstPageNumber="227" useFirstPageNumber="1" horizontalDpi="300" verticalDpi="300" orientation="landscape" paperSize="9" scale="60" r:id="rId1"/>
  <headerFooter>
    <oddHeader>&amp;C&amp;P&amp;R&amp;"Times New Roman,Bold Italic"Phụ lục số 3 - Chương trình NTM
Biểu số 2.7</oddHeader>
  </headerFooter>
  <colBreaks count="1" manualBreakCount="1">
    <brk id="20" max="65535" man="1"/>
  </colBreaks>
</worksheet>
</file>

<file path=xl/worksheets/sheet14.xml><?xml version="1.0" encoding="utf-8"?>
<worksheet xmlns="http://schemas.openxmlformats.org/spreadsheetml/2006/main" xmlns:r="http://schemas.openxmlformats.org/officeDocument/2006/relationships">
  <dimension ref="A1:J11"/>
  <sheetViews>
    <sheetView view="pageLayout" zoomScaleSheetLayoutView="100" workbookViewId="0" topLeftCell="A1">
      <selection activeCell="C4" sqref="C4:E6"/>
    </sheetView>
  </sheetViews>
  <sheetFormatPr defaultColWidth="9.00390625" defaultRowHeight="15.75"/>
  <cols>
    <col min="1" max="1" width="6.00390625" style="40" customWidth="1"/>
    <col min="2" max="2" width="23.25390625" style="40" customWidth="1"/>
    <col min="3" max="4" width="9.00390625" style="40" customWidth="1"/>
    <col min="5" max="5" width="11.375" style="40" customWidth="1"/>
    <col min="6" max="7" width="9.00390625" style="40" customWidth="1"/>
    <col min="8" max="8" width="8.25390625" style="40" customWidth="1"/>
    <col min="9" max="16384" width="9.00390625" style="40" customWidth="1"/>
  </cols>
  <sheetData>
    <row r="1" spans="1:8" s="41" customFormat="1" ht="56.25" customHeight="1">
      <c r="A1" s="408" t="s">
        <v>87</v>
      </c>
      <c r="B1" s="408"/>
      <c r="C1" s="408"/>
      <c r="D1" s="408"/>
      <c r="E1" s="408"/>
      <c r="F1" s="408"/>
      <c r="G1" s="408"/>
      <c r="H1" s="408"/>
    </row>
    <row r="2" spans="1:8" ht="26.25" customHeight="1">
      <c r="A2" s="409" t="str">
        <f>'Mục 8'!A2:T2</f>
        <v>(Kèm theo Báo cáo số  809/BC-UBND ngày 27 tháng 11 năm 2023 của UBND tỉnh Bắc Kạn)</v>
      </c>
      <c r="B2" s="409"/>
      <c r="C2" s="409"/>
      <c r="D2" s="409"/>
      <c r="E2" s="409"/>
      <c r="F2" s="409"/>
      <c r="G2" s="409"/>
      <c r="H2" s="409"/>
    </row>
    <row r="3" spans="6:8" ht="29.25" customHeight="1">
      <c r="F3" s="410" t="s">
        <v>32</v>
      </c>
      <c r="G3" s="410"/>
      <c r="H3" s="410"/>
    </row>
    <row r="4" spans="1:8" ht="24.75" customHeight="1">
      <c r="A4" s="411" t="s">
        <v>33</v>
      </c>
      <c r="B4" s="411" t="s">
        <v>70</v>
      </c>
      <c r="C4" s="414" t="s">
        <v>294</v>
      </c>
      <c r="D4" s="415"/>
      <c r="E4" s="416"/>
      <c r="F4" s="423" t="s">
        <v>72</v>
      </c>
      <c r="G4" s="424"/>
      <c r="H4" s="425"/>
    </row>
    <row r="5" spans="1:8" ht="24.75" customHeight="1">
      <c r="A5" s="412"/>
      <c r="B5" s="412"/>
      <c r="C5" s="417"/>
      <c r="D5" s="418"/>
      <c r="E5" s="419"/>
      <c r="F5" s="407" t="s">
        <v>88</v>
      </c>
      <c r="G5" s="407"/>
      <c r="H5" s="407"/>
    </row>
    <row r="6" spans="1:8" ht="47.25" customHeight="1">
      <c r="A6" s="412"/>
      <c r="B6" s="412"/>
      <c r="C6" s="420"/>
      <c r="D6" s="421"/>
      <c r="E6" s="422"/>
      <c r="F6" s="426" t="s">
        <v>19</v>
      </c>
      <c r="G6" s="427"/>
      <c r="H6" s="428"/>
    </row>
    <row r="7" spans="1:8" ht="24.75" customHeight="1">
      <c r="A7" s="412"/>
      <c r="B7" s="412"/>
      <c r="C7" s="411" t="s">
        <v>48</v>
      </c>
      <c r="D7" s="426" t="s">
        <v>56</v>
      </c>
      <c r="E7" s="428"/>
      <c r="F7" s="411" t="s">
        <v>48</v>
      </c>
      <c r="G7" s="426" t="s">
        <v>56</v>
      </c>
      <c r="H7" s="428"/>
    </row>
    <row r="8" spans="1:8" ht="44.25" customHeight="1">
      <c r="A8" s="413"/>
      <c r="B8" s="413"/>
      <c r="C8" s="413"/>
      <c r="D8" s="42" t="s">
        <v>37</v>
      </c>
      <c r="E8" s="42" t="s">
        <v>73</v>
      </c>
      <c r="F8" s="413"/>
      <c r="G8" s="42" t="s">
        <v>37</v>
      </c>
      <c r="H8" s="42" t="s">
        <v>73</v>
      </c>
    </row>
    <row r="9" spans="1:10" ht="23.25" customHeight="1">
      <c r="A9" s="74"/>
      <c r="B9" s="74" t="s">
        <v>0</v>
      </c>
      <c r="C9" s="60">
        <f aca="true" t="shared" si="0" ref="C9:H9">SUM(C10:C11)</f>
        <v>591</v>
      </c>
      <c r="D9" s="60">
        <f t="shared" si="0"/>
        <v>563</v>
      </c>
      <c r="E9" s="60">
        <f t="shared" si="0"/>
        <v>28</v>
      </c>
      <c r="F9" s="60">
        <f t="shared" si="0"/>
        <v>591</v>
      </c>
      <c r="G9" s="60">
        <f t="shared" si="0"/>
        <v>563</v>
      </c>
      <c r="H9" s="60">
        <f t="shared" si="0"/>
        <v>28</v>
      </c>
      <c r="J9" s="45"/>
    </row>
    <row r="10" spans="1:10" ht="41.25" customHeight="1">
      <c r="A10" s="76">
        <v>1</v>
      </c>
      <c r="B10" s="77" t="s">
        <v>111</v>
      </c>
      <c r="C10" s="78">
        <f>SUM(D10:E10)</f>
        <v>591</v>
      </c>
      <c r="D10" s="78">
        <f>G10</f>
        <v>563</v>
      </c>
      <c r="E10" s="78">
        <f>H10</f>
        <v>28</v>
      </c>
      <c r="F10" s="79">
        <f>SUM(G10:H10)</f>
        <v>591</v>
      </c>
      <c r="G10" s="79">
        <v>563</v>
      </c>
      <c r="H10" s="79">
        <v>28</v>
      </c>
      <c r="J10" s="45"/>
    </row>
    <row r="11" spans="1:8" ht="36" customHeight="1" hidden="1">
      <c r="A11" s="136"/>
      <c r="B11" s="137"/>
      <c r="C11" s="138"/>
      <c r="D11" s="138"/>
      <c r="E11" s="138"/>
      <c r="F11" s="139"/>
      <c r="G11" s="139"/>
      <c r="H11" s="139"/>
    </row>
  </sheetData>
  <sheetProtection/>
  <mergeCells count="13">
    <mergeCell ref="D7:E7"/>
    <mergeCell ref="C7:C8"/>
    <mergeCell ref="C4:E6"/>
    <mergeCell ref="F4:H4"/>
    <mergeCell ref="F5:H5"/>
    <mergeCell ref="F6:H6"/>
    <mergeCell ref="A1:H1"/>
    <mergeCell ref="A2:H2"/>
    <mergeCell ref="F3:H3"/>
    <mergeCell ref="A4:A8"/>
    <mergeCell ref="B4:B8"/>
    <mergeCell ref="G7:H7"/>
    <mergeCell ref="F7:F8"/>
  </mergeCells>
  <printOptions/>
  <pageMargins left="0.7874015748031497" right="0.3937007874015748" top="0.7874015748031497" bottom="0.7874015748031497" header="0.31496062992125984" footer="0.31496062992125984"/>
  <pageSetup firstPageNumber="228" useFirstPageNumber="1" horizontalDpi="300" verticalDpi="300" orientation="portrait" paperSize="9" scale="98" r:id="rId1"/>
  <headerFooter>
    <oddHeader>&amp;C&amp;P&amp;R&amp;"Times New Roman,Bold Italic"Phụ lục số 3 - Chương trình NTM
Biểu số 2.8</oddHeader>
  </headerFooter>
</worksheet>
</file>

<file path=xl/worksheets/sheet15.xml><?xml version="1.0" encoding="utf-8"?>
<worksheet xmlns="http://schemas.openxmlformats.org/spreadsheetml/2006/main" xmlns:r="http://schemas.openxmlformats.org/officeDocument/2006/relationships">
  <dimension ref="A1:Z47"/>
  <sheetViews>
    <sheetView tabSelected="1" view="pageLayout" zoomScaleNormal="85" zoomScaleSheetLayoutView="50" workbookViewId="0" topLeftCell="A22">
      <selection activeCell="B36" sqref="B36"/>
    </sheetView>
  </sheetViews>
  <sheetFormatPr defaultColWidth="9.00390625" defaultRowHeight="15.75"/>
  <cols>
    <col min="1" max="1" width="5.50390625" style="365" customWidth="1"/>
    <col min="2" max="2" width="41.25390625" style="40" customWidth="1"/>
    <col min="3" max="6" width="9.75390625" style="40" customWidth="1"/>
    <col min="7" max="7" width="16.625" style="40" customWidth="1"/>
    <col min="8" max="8" width="16.75390625" style="40" customWidth="1"/>
    <col min="9" max="10" width="9.75390625" style="40" customWidth="1"/>
    <col min="11" max="11" width="13.75390625" style="40" customWidth="1"/>
    <col min="12" max="14" width="9.75390625" style="40" customWidth="1"/>
    <col min="15" max="16384" width="9.00390625" style="40" customWidth="1"/>
  </cols>
  <sheetData>
    <row r="1" spans="1:14" ht="45.75" customHeight="1">
      <c r="A1" s="443" t="s">
        <v>89</v>
      </c>
      <c r="B1" s="443"/>
      <c r="C1" s="443"/>
      <c r="D1" s="443"/>
      <c r="E1" s="443"/>
      <c r="F1" s="443"/>
      <c r="G1" s="443"/>
      <c r="H1" s="443"/>
      <c r="I1" s="443"/>
      <c r="J1" s="443"/>
      <c r="K1" s="443"/>
      <c r="L1" s="443"/>
      <c r="M1" s="443"/>
      <c r="N1" s="443"/>
    </row>
    <row r="2" spans="1:14" ht="24.75" customHeight="1">
      <c r="A2" s="409" t="str">
        <f>'Mục 9'!A2:H2</f>
        <v>(Kèm theo Báo cáo số  809/BC-UBND ngày 27 tháng 11 năm 2023 của UBND tỉnh Bắc Kạn)</v>
      </c>
      <c r="B2" s="409"/>
      <c r="C2" s="409"/>
      <c r="D2" s="409"/>
      <c r="E2" s="409"/>
      <c r="F2" s="409"/>
      <c r="G2" s="409"/>
      <c r="H2" s="409"/>
      <c r="I2" s="409"/>
      <c r="J2" s="409"/>
      <c r="K2" s="409"/>
      <c r="L2" s="409"/>
      <c r="M2" s="409"/>
      <c r="N2" s="409"/>
    </row>
    <row r="3" spans="7:14" ht="29.25" customHeight="1">
      <c r="G3" s="444"/>
      <c r="H3" s="444"/>
      <c r="J3" s="444"/>
      <c r="K3" s="444"/>
      <c r="L3" s="410" t="s">
        <v>32</v>
      </c>
      <c r="M3" s="410"/>
      <c r="N3" s="410"/>
    </row>
    <row r="4" spans="1:17" ht="24" customHeight="1">
      <c r="A4" s="440" t="s">
        <v>33</v>
      </c>
      <c r="B4" s="440" t="s">
        <v>75</v>
      </c>
      <c r="C4" s="414" t="s">
        <v>294</v>
      </c>
      <c r="D4" s="415"/>
      <c r="E4" s="416"/>
      <c r="F4" s="455" t="s">
        <v>72</v>
      </c>
      <c r="G4" s="455"/>
      <c r="H4" s="455"/>
      <c r="I4" s="455"/>
      <c r="J4" s="455"/>
      <c r="K4" s="455"/>
      <c r="L4" s="455"/>
      <c r="M4" s="455"/>
      <c r="N4" s="455"/>
      <c r="O4" s="51"/>
      <c r="P4" s="51"/>
      <c r="Q4" s="51"/>
    </row>
    <row r="5" spans="1:26" ht="24" customHeight="1">
      <c r="A5" s="440"/>
      <c r="B5" s="440"/>
      <c r="C5" s="417"/>
      <c r="D5" s="441"/>
      <c r="E5" s="419"/>
      <c r="F5" s="407" t="s">
        <v>54</v>
      </c>
      <c r="G5" s="407"/>
      <c r="H5" s="407"/>
      <c r="I5" s="407"/>
      <c r="J5" s="407"/>
      <c r="K5" s="407"/>
      <c r="L5" s="407"/>
      <c r="M5" s="407"/>
      <c r="N5" s="407"/>
      <c r="O5" s="51"/>
      <c r="P5" s="51"/>
      <c r="Q5" s="51"/>
      <c r="R5" s="442"/>
      <c r="S5" s="442"/>
      <c r="T5" s="442"/>
      <c r="U5" s="442"/>
      <c r="V5" s="442"/>
      <c r="W5" s="442"/>
      <c r="X5" s="442"/>
      <c r="Y5" s="442"/>
      <c r="Z5" s="442"/>
    </row>
    <row r="6" spans="1:26" ht="93" customHeight="1">
      <c r="A6" s="440"/>
      <c r="B6" s="440"/>
      <c r="C6" s="420"/>
      <c r="D6" s="421"/>
      <c r="E6" s="422"/>
      <c r="F6" s="426" t="s">
        <v>110</v>
      </c>
      <c r="G6" s="427"/>
      <c r="H6" s="428"/>
      <c r="I6" s="426" t="s">
        <v>124</v>
      </c>
      <c r="J6" s="427"/>
      <c r="K6" s="428"/>
      <c r="L6" s="426" t="s">
        <v>26</v>
      </c>
      <c r="M6" s="427"/>
      <c r="N6" s="428"/>
      <c r="O6" s="51"/>
      <c r="P6" s="51"/>
      <c r="Q6" s="51"/>
      <c r="R6" s="51"/>
      <c r="S6" s="51"/>
      <c r="T6" s="51"/>
      <c r="U6" s="51"/>
      <c r="V6" s="51"/>
      <c r="W6" s="51"/>
      <c r="X6" s="51"/>
      <c r="Y6" s="51"/>
      <c r="Z6" s="51"/>
    </row>
    <row r="7" spans="1:17" ht="24" customHeight="1">
      <c r="A7" s="440"/>
      <c r="B7" s="440"/>
      <c r="C7" s="407" t="s">
        <v>48</v>
      </c>
      <c r="D7" s="407" t="s">
        <v>56</v>
      </c>
      <c r="E7" s="407"/>
      <c r="F7" s="407" t="s">
        <v>48</v>
      </c>
      <c r="G7" s="407" t="s">
        <v>56</v>
      </c>
      <c r="H7" s="407"/>
      <c r="I7" s="407" t="s">
        <v>48</v>
      </c>
      <c r="J7" s="407" t="s">
        <v>56</v>
      </c>
      <c r="K7" s="407"/>
      <c r="L7" s="407" t="s">
        <v>48</v>
      </c>
      <c r="M7" s="407" t="s">
        <v>56</v>
      </c>
      <c r="N7" s="407"/>
      <c r="O7" s="51"/>
      <c r="P7" s="51"/>
      <c r="Q7" s="51"/>
    </row>
    <row r="8" spans="1:14" ht="38.25" customHeight="1">
      <c r="A8" s="440"/>
      <c r="B8" s="440"/>
      <c r="C8" s="407"/>
      <c r="D8" s="42" t="s">
        <v>37</v>
      </c>
      <c r="E8" s="42" t="s">
        <v>73</v>
      </c>
      <c r="F8" s="407"/>
      <c r="G8" s="42" t="s">
        <v>37</v>
      </c>
      <c r="H8" s="42" t="s">
        <v>73</v>
      </c>
      <c r="I8" s="407"/>
      <c r="J8" s="42" t="s">
        <v>37</v>
      </c>
      <c r="K8" s="42" t="s">
        <v>73</v>
      </c>
      <c r="L8" s="407"/>
      <c r="M8" s="42" t="s">
        <v>37</v>
      </c>
      <c r="N8" s="42" t="s">
        <v>73</v>
      </c>
    </row>
    <row r="9" spans="1:14" s="54" customFormat="1" ht="18.75" customHeight="1">
      <c r="A9" s="30" t="s">
        <v>59</v>
      </c>
      <c r="B9" s="30" t="s">
        <v>60</v>
      </c>
      <c r="C9" s="148">
        <v>1</v>
      </c>
      <c r="D9" s="148">
        <v>2</v>
      </c>
      <c r="E9" s="148">
        <v>3</v>
      </c>
      <c r="F9" s="148">
        <v>4</v>
      </c>
      <c r="G9" s="148">
        <v>5</v>
      </c>
      <c r="H9" s="148">
        <v>6</v>
      </c>
      <c r="I9" s="148">
        <v>7</v>
      </c>
      <c r="J9" s="148">
        <v>8</v>
      </c>
      <c r="K9" s="148">
        <v>9</v>
      </c>
      <c r="L9" s="148">
        <v>10</v>
      </c>
      <c r="M9" s="148">
        <v>11</v>
      </c>
      <c r="N9" s="148">
        <v>12</v>
      </c>
    </row>
    <row r="10" spans="1:17" ht="29.25" customHeight="1">
      <c r="A10" s="305"/>
      <c r="B10" s="305" t="s">
        <v>62</v>
      </c>
      <c r="C10" s="306">
        <f aca="true" t="shared" si="0" ref="C10:N10">C11+C34</f>
        <v>2575</v>
      </c>
      <c r="D10" s="306">
        <f t="shared" si="0"/>
        <v>2452</v>
      </c>
      <c r="E10" s="306">
        <f t="shared" si="0"/>
        <v>123</v>
      </c>
      <c r="F10" s="306">
        <f t="shared" si="0"/>
        <v>1625</v>
      </c>
      <c r="G10" s="306">
        <f t="shared" si="0"/>
        <v>1547</v>
      </c>
      <c r="H10" s="306">
        <f t="shared" si="0"/>
        <v>78</v>
      </c>
      <c r="I10" s="306">
        <f t="shared" si="0"/>
        <v>450</v>
      </c>
      <c r="J10" s="306">
        <f t="shared" si="0"/>
        <v>429</v>
      </c>
      <c r="K10" s="306">
        <f t="shared" si="0"/>
        <v>21</v>
      </c>
      <c r="L10" s="306">
        <f t="shared" si="0"/>
        <v>500</v>
      </c>
      <c r="M10" s="306">
        <f t="shared" si="0"/>
        <v>476</v>
      </c>
      <c r="N10" s="306">
        <f t="shared" si="0"/>
        <v>24</v>
      </c>
      <c r="O10" s="41"/>
      <c r="P10" s="41"/>
      <c r="Q10" s="41"/>
    </row>
    <row r="11" spans="1:17" ht="23.25" customHeight="1">
      <c r="A11" s="305" t="s">
        <v>6</v>
      </c>
      <c r="B11" s="307" t="s">
        <v>51</v>
      </c>
      <c r="C11" s="308">
        <f aca="true" t="shared" si="1" ref="C11:N11">SUM(C12:C33)</f>
        <v>1925</v>
      </c>
      <c r="D11" s="308">
        <f t="shared" si="1"/>
        <v>1832</v>
      </c>
      <c r="E11" s="308">
        <f t="shared" si="1"/>
        <v>93</v>
      </c>
      <c r="F11" s="308">
        <f>SUM(F12:F33)</f>
        <v>975</v>
      </c>
      <c r="G11" s="308">
        <f t="shared" si="1"/>
        <v>927</v>
      </c>
      <c r="H11" s="308">
        <f t="shared" si="1"/>
        <v>48</v>
      </c>
      <c r="I11" s="308">
        <f t="shared" si="1"/>
        <v>450</v>
      </c>
      <c r="J11" s="308">
        <f t="shared" si="1"/>
        <v>429</v>
      </c>
      <c r="K11" s="308">
        <f t="shared" si="1"/>
        <v>21</v>
      </c>
      <c r="L11" s="308">
        <f t="shared" si="1"/>
        <v>500</v>
      </c>
      <c r="M11" s="308">
        <f t="shared" si="1"/>
        <v>476</v>
      </c>
      <c r="N11" s="308">
        <f t="shared" si="1"/>
        <v>24</v>
      </c>
      <c r="O11" s="55"/>
      <c r="P11" s="55"/>
      <c r="Q11" s="55"/>
    </row>
    <row r="12" spans="1:17" ht="23.25" customHeight="1">
      <c r="A12" s="72">
        <v>1</v>
      </c>
      <c r="B12" s="70" t="s">
        <v>267</v>
      </c>
      <c r="C12" s="127">
        <f>D12+E12</f>
        <v>1530</v>
      </c>
      <c r="D12" s="127">
        <f>G12+J12+M12</f>
        <v>1458</v>
      </c>
      <c r="E12" s="127">
        <f>H12+K12+N12</f>
        <v>72</v>
      </c>
      <c r="F12" s="127">
        <f>SUM(G12:H12)</f>
        <v>580</v>
      </c>
      <c r="G12" s="127">
        <v>553</v>
      </c>
      <c r="H12" s="127">
        <v>27</v>
      </c>
      <c r="I12" s="127">
        <f>SUM(J12:K12)</f>
        <v>450</v>
      </c>
      <c r="J12" s="127">
        <v>429</v>
      </c>
      <c r="K12" s="127">
        <v>21</v>
      </c>
      <c r="L12" s="127">
        <f>SUM(M12:N12)</f>
        <v>500</v>
      </c>
      <c r="M12" s="127">
        <v>476</v>
      </c>
      <c r="N12" s="127">
        <v>24</v>
      </c>
      <c r="O12" s="55"/>
      <c r="P12" s="55"/>
      <c r="Q12" s="55"/>
    </row>
    <row r="13" spans="1:17" ht="23.25" customHeight="1">
      <c r="A13" s="82">
        <v>2</v>
      </c>
      <c r="B13" s="301" t="s">
        <v>307</v>
      </c>
      <c r="C13" s="114">
        <f>D13+E13</f>
        <v>55</v>
      </c>
      <c r="D13" s="114">
        <f>G13+J13+M13</f>
        <v>52</v>
      </c>
      <c r="E13" s="114">
        <f>H13+K13+N13</f>
        <v>3</v>
      </c>
      <c r="F13" s="114">
        <f>SUM(G13:H13)</f>
        <v>55</v>
      </c>
      <c r="G13" s="114">
        <v>52</v>
      </c>
      <c r="H13" s="114">
        <v>3</v>
      </c>
      <c r="I13" s="114">
        <f>SUM(J13:K13)</f>
        <v>0</v>
      </c>
      <c r="J13" s="114"/>
      <c r="K13" s="114"/>
      <c r="L13" s="114">
        <f>SUM(M13:N13)</f>
        <v>0</v>
      </c>
      <c r="M13" s="114"/>
      <c r="N13" s="114"/>
      <c r="O13" s="55"/>
      <c r="P13" s="55"/>
      <c r="Q13" s="55"/>
    </row>
    <row r="14" spans="1:17" ht="23.25" customHeight="1">
      <c r="A14" s="82">
        <v>3</v>
      </c>
      <c r="B14" s="56" t="s">
        <v>22</v>
      </c>
      <c r="C14" s="114">
        <f>SUM(D14:E14)</f>
        <v>15</v>
      </c>
      <c r="D14" s="114">
        <f>G14+J14+M14</f>
        <v>14</v>
      </c>
      <c r="E14" s="114">
        <f aca="true" t="shared" si="2" ref="E14:E42">H14+K14+N14</f>
        <v>1</v>
      </c>
      <c r="F14" s="114">
        <f>SUM(G14:H14)</f>
        <v>15</v>
      </c>
      <c r="G14" s="114">
        <v>14</v>
      </c>
      <c r="H14" s="114">
        <v>1</v>
      </c>
      <c r="I14" s="114">
        <f>SUM(J14:K14)</f>
        <v>0</v>
      </c>
      <c r="J14" s="114"/>
      <c r="K14" s="114"/>
      <c r="L14" s="114">
        <f>SUM(M14:N14)</f>
        <v>0</v>
      </c>
      <c r="M14" s="114"/>
      <c r="N14" s="114"/>
      <c r="O14" s="45"/>
      <c r="P14" s="45"/>
      <c r="Q14" s="45"/>
    </row>
    <row r="15" spans="1:17" ht="23.25" customHeight="1">
      <c r="A15" s="82">
        <v>4</v>
      </c>
      <c r="B15" s="304" t="s">
        <v>12</v>
      </c>
      <c r="C15" s="114">
        <f aca="true" t="shared" si="3" ref="C15:C32">SUM(D15:E15)</f>
        <v>15</v>
      </c>
      <c r="D15" s="114">
        <f aca="true" t="shared" si="4" ref="D15:D32">G15+J15+M15</f>
        <v>14</v>
      </c>
      <c r="E15" s="114">
        <f t="shared" si="2"/>
        <v>1</v>
      </c>
      <c r="F15" s="114">
        <f aca="true" t="shared" si="5" ref="F15:F32">SUM(G15:H15)</f>
        <v>15</v>
      </c>
      <c r="G15" s="353">
        <v>14</v>
      </c>
      <c r="H15" s="353">
        <v>1</v>
      </c>
      <c r="I15" s="114">
        <f aca="true" t="shared" si="6" ref="I15:I33">SUM(J15:K15)</f>
        <v>0</v>
      </c>
      <c r="J15" s="353"/>
      <c r="K15" s="353"/>
      <c r="L15" s="114">
        <f aca="true" t="shared" si="7" ref="L15:L33">SUM(M15:N15)</f>
        <v>0</v>
      </c>
      <c r="M15" s="353"/>
      <c r="N15" s="353"/>
      <c r="O15" s="45"/>
      <c r="P15" s="45"/>
      <c r="Q15" s="45"/>
    </row>
    <row r="16" spans="1:17" ht="23.25" customHeight="1">
      <c r="A16" s="82">
        <v>5</v>
      </c>
      <c r="B16" s="304" t="s">
        <v>1</v>
      </c>
      <c r="C16" s="114">
        <f t="shared" si="3"/>
        <v>10</v>
      </c>
      <c r="D16" s="114">
        <f t="shared" si="4"/>
        <v>10</v>
      </c>
      <c r="E16" s="114">
        <f t="shared" si="2"/>
        <v>0</v>
      </c>
      <c r="F16" s="114">
        <f t="shared" si="5"/>
        <v>10</v>
      </c>
      <c r="G16" s="353">
        <v>10</v>
      </c>
      <c r="H16" s="353">
        <v>0</v>
      </c>
      <c r="I16" s="114">
        <f t="shared" si="6"/>
        <v>0</v>
      </c>
      <c r="J16" s="353"/>
      <c r="K16" s="353"/>
      <c r="L16" s="114">
        <f t="shared" si="7"/>
        <v>0</v>
      </c>
      <c r="M16" s="353"/>
      <c r="N16" s="353"/>
      <c r="O16" s="45"/>
      <c r="P16" s="45"/>
      <c r="Q16" s="45"/>
    </row>
    <row r="17" spans="1:17" ht="23.25" customHeight="1">
      <c r="A17" s="82">
        <v>6</v>
      </c>
      <c r="B17" s="304" t="s">
        <v>27</v>
      </c>
      <c r="C17" s="114">
        <f t="shared" si="3"/>
        <v>15</v>
      </c>
      <c r="D17" s="114">
        <f t="shared" si="4"/>
        <v>14</v>
      </c>
      <c r="E17" s="114">
        <f t="shared" si="2"/>
        <v>1</v>
      </c>
      <c r="F17" s="114">
        <f t="shared" si="5"/>
        <v>15</v>
      </c>
      <c r="G17" s="353">
        <v>14</v>
      </c>
      <c r="H17" s="353">
        <v>1</v>
      </c>
      <c r="I17" s="114">
        <f t="shared" si="6"/>
        <v>0</v>
      </c>
      <c r="J17" s="353"/>
      <c r="K17" s="353"/>
      <c r="L17" s="114">
        <f t="shared" si="7"/>
        <v>0</v>
      </c>
      <c r="M17" s="353"/>
      <c r="N17" s="353"/>
      <c r="O17" s="45"/>
      <c r="P17" s="45"/>
      <c r="Q17" s="45"/>
    </row>
    <row r="18" spans="1:17" ht="23.25" customHeight="1">
      <c r="A18" s="82">
        <v>7</v>
      </c>
      <c r="B18" s="304" t="s">
        <v>310</v>
      </c>
      <c r="C18" s="114">
        <f t="shared" si="3"/>
        <v>10</v>
      </c>
      <c r="D18" s="114">
        <f t="shared" si="4"/>
        <v>10</v>
      </c>
      <c r="E18" s="114">
        <f t="shared" si="2"/>
        <v>0</v>
      </c>
      <c r="F18" s="114">
        <f t="shared" si="5"/>
        <v>10</v>
      </c>
      <c r="G18" s="353">
        <v>10</v>
      </c>
      <c r="H18" s="353">
        <v>0</v>
      </c>
      <c r="I18" s="114">
        <f t="shared" si="6"/>
        <v>0</v>
      </c>
      <c r="J18" s="353"/>
      <c r="K18" s="353"/>
      <c r="L18" s="114">
        <f t="shared" si="7"/>
        <v>0</v>
      </c>
      <c r="M18" s="353"/>
      <c r="N18" s="353"/>
      <c r="O18" s="45"/>
      <c r="P18" s="45"/>
      <c r="Q18" s="45"/>
    </row>
    <row r="19" spans="1:17" ht="23.25" customHeight="1">
      <c r="A19" s="82">
        <v>8</v>
      </c>
      <c r="B19" s="304" t="s">
        <v>111</v>
      </c>
      <c r="C19" s="114">
        <f t="shared" si="3"/>
        <v>15</v>
      </c>
      <c r="D19" s="114">
        <f t="shared" si="4"/>
        <v>14</v>
      </c>
      <c r="E19" s="114">
        <f t="shared" si="2"/>
        <v>1</v>
      </c>
      <c r="F19" s="114">
        <f t="shared" si="5"/>
        <v>15</v>
      </c>
      <c r="G19" s="353">
        <v>14</v>
      </c>
      <c r="H19" s="353">
        <v>1</v>
      </c>
      <c r="I19" s="114">
        <f t="shared" si="6"/>
        <v>0</v>
      </c>
      <c r="J19" s="353"/>
      <c r="K19" s="353"/>
      <c r="L19" s="114">
        <f t="shared" si="7"/>
        <v>0</v>
      </c>
      <c r="M19" s="353"/>
      <c r="N19" s="353"/>
      <c r="O19" s="45"/>
      <c r="P19" s="45"/>
      <c r="Q19" s="45"/>
    </row>
    <row r="20" spans="1:17" ht="23.25" customHeight="1">
      <c r="A20" s="82">
        <v>9</v>
      </c>
      <c r="B20" s="304" t="s">
        <v>309</v>
      </c>
      <c r="C20" s="114">
        <f t="shared" si="3"/>
        <v>10</v>
      </c>
      <c r="D20" s="114">
        <f t="shared" si="4"/>
        <v>10</v>
      </c>
      <c r="E20" s="114">
        <f t="shared" si="2"/>
        <v>0</v>
      </c>
      <c r="F20" s="114">
        <f t="shared" si="5"/>
        <v>10</v>
      </c>
      <c r="G20" s="353">
        <v>10</v>
      </c>
      <c r="H20" s="353">
        <v>0</v>
      </c>
      <c r="I20" s="114">
        <f t="shared" si="6"/>
        <v>0</v>
      </c>
      <c r="J20" s="353"/>
      <c r="K20" s="353"/>
      <c r="L20" s="114">
        <f t="shared" si="7"/>
        <v>0</v>
      </c>
      <c r="M20" s="353"/>
      <c r="N20" s="353"/>
      <c r="O20" s="45"/>
      <c r="P20" s="45"/>
      <c r="Q20" s="45"/>
    </row>
    <row r="21" spans="1:17" ht="23.25" customHeight="1">
      <c r="A21" s="82">
        <v>10</v>
      </c>
      <c r="B21" s="304" t="s">
        <v>261</v>
      </c>
      <c r="C21" s="114">
        <f t="shared" si="3"/>
        <v>15</v>
      </c>
      <c r="D21" s="114">
        <f t="shared" si="4"/>
        <v>14</v>
      </c>
      <c r="E21" s="114">
        <f t="shared" si="2"/>
        <v>1</v>
      </c>
      <c r="F21" s="114">
        <f t="shared" si="5"/>
        <v>15</v>
      </c>
      <c r="G21" s="353">
        <v>14</v>
      </c>
      <c r="H21" s="353">
        <v>1</v>
      </c>
      <c r="I21" s="114">
        <f t="shared" si="6"/>
        <v>0</v>
      </c>
      <c r="J21" s="353"/>
      <c r="K21" s="353"/>
      <c r="L21" s="114">
        <f t="shared" si="7"/>
        <v>0</v>
      </c>
      <c r="M21" s="353"/>
      <c r="N21" s="353"/>
      <c r="O21" s="45"/>
      <c r="P21" s="45"/>
      <c r="Q21" s="45"/>
    </row>
    <row r="22" spans="1:17" ht="23.25" customHeight="1">
      <c r="A22" s="82">
        <v>11</v>
      </c>
      <c r="B22" s="304" t="s">
        <v>281</v>
      </c>
      <c r="C22" s="114">
        <f t="shared" si="3"/>
        <v>15</v>
      </c>
      <c r="D22" s="114">
        <f t="shared" si="4"/>
        <v>14</v>
      </c>
      <c r="E22" s="114">
        <f t="shared" si="2"/>
        <v>1</v>
      </c>
      <c r="F22" s="114">
        <f t="shared" si="5"/>
        <v>15</v>
      </c>
      <c r="G22" s="353">
        <v>14</v>
      </c>
      <c r="H22" s="353">
        <v>1</v>
      </c>
      <c r="I22" s="114">
        <f t="shared" si="6"/>
        <v>0</v>
      </c>
      <c r="J22" s="353"/>
      <c r="K22" s="353"/>
      <c r="L22" s="114">
        <f t="shared" si="7"/>
        <v>0</v>
      </c>
      <c r="M22" s="353"/>
      <c r="N22" s="353"/>
      <c r="O22" s="45"/>
      <c r="P22" s="45"/>
      <c r="Q22" s="45"/>
    </row>
    <row r="23" spans="1:17" ht="23.25" customHeight="1">
      <c r="A23" s="82">
        <v>12</v>
      </c>
      <c r="B23" s="304" t="s">
        <v>282</v>
      </c>
      <c r="C23" s="114">
        <f t="shared" si="3"/>
        <v>15</v>
      </c>
      <c r="D23" s="114">
        <f t="shared" si="4"/>
        <v>14</v>
      </c>
      <c r="E23" s="114">
        <f t="shared" si="2"/>
        <v>1</v>
      </c>
      <c r="F23" s="114">
        <f t="shared" si="5"/>
        <v>15</v>
      </c>
      <c r="G23" s="353">
        <v>14</v>
      </c>
      <c r="H23" s="353">
        <v>1</v>
      </c>
      <c r="I23" s="114">
        <f t="shared" si="6"/>
        <v>0</v>
      </c>
      <c r="J23" s="353"/>
      <c r="K23" s="353"/>
      <c r="L23" s="114">
        <f t="shared" si="7"/>
        <v>0</v>
      </c>
      <c r="M23" s="353"/>
      <c r="N23" s="353"/>
      <c r="O23" s="45"/>
      <c r="P23" s="45"/>
      <c r="Q23" s="45"/>
    </row>
    <row r="24" spans="1:17" ht="23.25" customHeight="1">
      <c r="A24" s="82">
        <v>13</v>
      </c>
      <c r="B24" s="56" t="s">
        <v>283</v>
      </c>
      <c r="C24" s="114">
        <f t="shared" si="3"/>
        <v>15</v>
      </c>
      <c r="D24" s="114">
        <f t="shared" si="4"/>
        <v>14</v>
      </c>
      <c r="E24" s="114">
        <f t="shared" si="2"/>
        <v>1</v>
      </c>
      <c r="F24" s="114">
        <f t="shared" si="5"/>
        <v>15</v>
      </c>
      <c r="G24" s="114">
        <v>14</v>
      </c>
      <c r="H24" s="114">
        <v>1</v>
      </c>
      <c r="I24" s="114">
        <f t="shared" si="6"/>
        <v>0</v>
      </c>
      <c r="J24" s="114"/>
      <c r="K24" s="114"/>
      <c r="L24" s="114">
        <f t="shared" si="7"/>
        <v>0</v>
      </c>
      <c r="M24" s="114"/>
      <c r="N24" s="114"/>
      <c r="O24" s="45"/>
      <c r="P24" s="45"/>
      <c r="Q24" s="45"/>
    </row>
    <row r="25" spans="1:17" ht="23.25" customHeight="1">
      <c r="A25" s="82">
        <v>14</v>
      </c>
      <c r="B25" s="56" t="s">
        <v>284</v>
      </c>
      <c r="C25" s="114">
        <f t="shared" si="3"/>
        <v>15</v>
      </c>
      <c r="D25" s="114">
        <f t="shared" si="4"/>
        <v>14</v>
      </c>
      <c r="E25" s="114">
        <f t="shared" si="2"/>
        <v>1</v>
      </c>
      <c r="F25" s="114">
        <f t="shared" si="5"/>
        <v>15</v>
      </c>
      <c r="G25" s="114">
        <v>14</v>
      </c>
      <c r="H25" s="114">
        <v>1</v>
      </c>
      <c r="I25" s="114">
        <f t="shared" si="6"/>
        <v>0</v>
      </c>
      <c r="J25" s="114"/>
      <c r="K25" s="114"/>
      <c r="L25" s="114">
        <f t="shared" si="7"/>
        <v>0</v>
      </c>
      <c r="M25" s="114"/>
      <c r="N25" s="114"/>
      <c r="O25" s="45"/>
      <c r="P25" s="45"/>
      <c r="Q25" s="45"/>
    </row>
    <row r="26" spans="1:17" ht="23.25" customHeight="1">
      <c r="A26" s="82">
        <v>15</v>
      </c>
      <c r="B26" s="56" t="s">
        <v>311</v>
      </c>
      <c r="C26" s="114">
        <f t="shared" si="3"/>
        <v>15</v>
      </c>
      <c r="D26" s="114">
        <f t="shared" si="4"/>
        <v>14</v>
      </c>
      <c r="E26" s="114">
        <f t="shared" si="2"/>
        <v>1</v>
      </c>
      <c r="F26" s="114">
        <f t="shared" si="5"/>
        <v>15</v>
      </c>
      <c r="G26" s="114">
        <v>14</v>
      </c>
      <c r="H26" s="114">
        <v>1</v>
      </c>
      <c r="I26" s="114">
        <f t="shared" si="6"/>
        <v>0</v>
      </c>
      <c r="J26" s="114"/>
      <c r="K26" s="114"/>
      <c r="L26" s="114">
        <f t="shared" si="7"/>
        <v>0</v>
      </c>
      <c r="M26" s="114"/>
      <c r="N26" s="114"/>
      <c r="O26" s="45"/>
      <c r="P26" s="45"/>
      <c r="Q26" s="45"/>
    </row>
    <row r="27" spans="1:17" ht="23.25" customHeight="1">
      <c r="A27" s="82">
        <v>16</v>
      </c>
      <c r="B27" s="56" t="s">
        <v>285</v>
      </c>
      <c r="C27" s="114">
        <f t="shared" si="3"/>
        <v>15</v>
      </c>
      <c r="D27" s="114">
        <f t="shared" si="4"/>
        <v>14</v>
      </c>
      <c r="E27" s="114">
        <f t="shared" si="2"/>
        <v>1</v>
      </c>
      <c r="F27" s="114">
        <f t="shared" si="5"/>
        <v>15</v>
      </c>
      <c r="G27" s="114">
        <v>14</v>
      </c>
      <c r="H27" s="114">
        <v>1</v>
      </c>
      <c r="I27" s="114">
        <f t="shared" si="6"/>
        <v>0</v>
      </c>
      <c r="J27" s="114"/>
      <c r="K27" s="114"/>
      <c r="L27" s="114">
        <f t="shared" si="7"/>
        <v>0</v>
      </c>
      <c r="M27" s="114"/>
      <c r="N27" s="114"/>
      <c r="O27" s="45"/>
      <c r="P27" s="45"/>
      <c r="Q27" s="45"/>
    </row>
    <row r="28" spans="1:17" ht="23.25" customHeight="1">
      <c r="A28" s="82">
        <v>17</v>
      </c>
      <c r="B28" s="56" t="s">
        <v>262</v>
      </c>
      <c r="C28" s="114">
        <f t="shared" si="3"/>
        <v>15</v>
      </c>
      <c r="D28" s="114">
        <f t="shared" si="4"/>
        <v>14</v>
      </c>
      <c r="E28" s="114">
        <f t="shared" si="2"/>
        <v>1</v>
      </c>
      <c r="F28" s="114">
        <f t="shared" si="5"/>
        <v>15</v>
      </c>
      <c r="G28" s="114">
        <v>14</v>
      </c>
      <c r="H28" s="114">
        <v>1</v>
      </c>
      <c r="I28" s="114">
        <f t="shared" si="6"/>
        <v>0</v>
      </c>
      <c r="J28" s="114"/>
      <c r="K28" s="114"/>
      <c r="L28" s="114">
        <f t="shared" si="7"/>
        <v>0</v>
      </c>
      <c r="M28" s="114"/>
      <c r="N28" s="114"/>
      <c r="O28" s="45"/>
      <c r="P28" s="45"/>
      <c r="Q28" s="45"/>
    </row>
    <row r="29" spans="1:17" ht="23.25" customHeight="1">
      <c r="A29" s="82">
        <v>18</v>
      </c>
      <c r="B29" s="56" t="s">
        <v>312</v>
      </c>
      <c r="C29" s="114">
        <f t="shared" si="3"/>
        <v>10</v>
      </c>
      <c r="D29" s="114">
        <f t="shared" si="4"/>
        <v>10</v>
      </c>
      <c r="E29" s="114">
        <f t="shared" si="2"/>
        <v>0</v>
      </c>
      <c r="F29" s="114">
        <f t="shared" si="5"/>
        <v>10</v>
      </c>
      <c r="G29" s="114">
        <v>10</v>
      </c>
      <c r="H29" s="114">
        <v>0</v>
      </c>
      <c r="I29" s="114">
        <f t="shared" si="6"/>
        <v>0</v>
      </c>
      <c r="J29" s="114"/>
      <c r="K29" s="114"/>
      <c r="L29" s="114">
        <f t="shared" si="7"/>
        <v>0</v>
      </c>
      <c r="M29" s="114"/>
      <c r="N29" s="114"/>
      <c r="O29" s="45"/>
      <c r="P29" s="45"/>
      <c r="Q29" s="45"/>
    </row>
    <row r="30" spans="1:17" ht="23.25" customHeight="1">
      <c r="A30" s="82">
        <v>19</v>
      </c>
      <c r="B30" s="56" t="s">
        <v>286</v>
      </c>
      <c r="C30" s="114">
        <f t="shared" si="3"/>
        <v>15</v>
      </c>
      <c r="D30" s="114">
        <f t="shared" si="4"/>
        <v>14</v>
      </c>
      <c r="E30" s="114">
        <f t="shared" si="2"/>
        <v>1</v>
      </c>
      <c r="F30" s="114">
        <f t="shared" si="5"/>
        <v>15</v>
      </c>
      <c r="G30" s="114">
        <v>14</v>
      </c>
      <c r="H30" s="114">
        <v>1</v>
      </c>
      <c r="I30" s="114">
        <f t="shared" si="6"/>
        <v>0</v>
      </c>
      <c r="J30" s="114"/>
      <c r="K30" s="114"/>
      <c r="L30" s="114">
        <f t="shared" si="7"/>
        <v>0</v>
      </c>
      <c r="M30" s="114"/>
      <c r="N30" s="114"/>
      <c r="O30" s="45"/>
      <c r="P30" s="45"/>
      <c r="Q30" s="45"/>
    </row>
    <row r="31" spans="1:17" ht="23.25" customHeight="1">
      <c r="A31" s="38">
        <v>20</v>
      </c>
      <c r="B31" s="56" t="s">
        <v>287</v>
      </c>
      <c r="C31" s="114">
        <f t="shared" si="3"/>
        <v>15</v>
      </c>
      <c r="D31" s="114">
        <f t="shared" si="4"/>
        <v>14</v>
      </c>
      <c r="E31" s="114">
        <f t="shared" si="2"/>
        <v>1</v>
      </c>
      <c r="F31" s="114">
        <f t="shared" si="5"/>
        <v>15</v>
      </c>
      <c r="G31" s="114">
        <v>14</v>
      </c>
      <c r="H31" s="114">
        <v>1</v>
      </c>
      <c r="I31" s="114">
        <f t="shared" si="6"/>
        <v>0</v>
      </c>
      <c r="J31" s="114"/>
      <c r="K31" s="114"/>
      <c r="L31" s="114">
        <f t="shared" si="7"/>
        <v>0</v>
      </c>
      <c r="M31" s="114"/>
      <c r="N31" s="114"/>
      <c r="O31" s="45"/>
      <c r="P31" s="45"/>
      <c r="Q31" s="45"/>
    </row>
    <row r="32" spans="1:17" ht="23.25" customHeight="1">
      <c r="A32" s="66">
        <v>21</v>
      </c>
      <c r="B32" s="304" t="s">
        <v>288</v>
      </c>
      <c r="C32" s="114">
        <f t="shared" si="3"/>
        <v>10</v>
      </c>
      <c r="D32" s="114">
        <f t="shared" si="4"/>
        <v>10</v>
      </c>
      <c r="E32" s="114">
        <f t="shared" si="2"/>
        <v>0</v>
      </c>
      <c r="F32" s="353">
        <f t="shared" si="5"/>
        <v>10</v>
      </c>
      <c r="G32" s="353">
        <v>10</v>
      </c>
      <c r="H32" s="353">
        <v>0</v>
      </c>
      <c r="I32" s="114">
        <f t="shared" si="6"/>
        <v>0</v>
      </c>
      <c r="J32" s="353"/>
      <c r="K32" s="353"/>
      <c r="L32" s="114">
        <f t="shared" si="7"/>
        <v>0</v>
      </c>
      <c r="M32" s="353"/>
      <c r="N32" s="353"/>
      <c r="O32" s="45"/>
      <c r="P32" s="45"/>
      <c r="Q32" s="45"/>
    </row>
    <row r="33" spans="1:17" ht="23.25" customHeight="1">
      <c r="A33" s="82">
        <v>22</v>
      </c>
      <c r="B33" s="71" t="s">
        <v>266</v>
      </c>
      <c r="C33" s="128">
        <f>D33+E33</f>
        <v>80</v>
      </c>
      <c r="D33" s="128">
        <f>G33+J33+M33</f>
        <v>76</v>
      </c>
      <c r="E33" s="128">
        <f>H33+K33+N33</f>
        <v>4</v>
      </c>
      <c r="F33" s="128">
        <f>SUM(G33:H33)</f>
        <v>80</v>
      </c>
      <c r="G33" s="128">
        <v>76</v>
      </c>
      <c r="H33" s="128">
        <v>4</v>
      </c>
      <c r="I33" s="114">
        <f t="shared" si="6"/>
        <v>0</v>
      </c>
      <c r="J33" s="128"/>
      <c r="K33" s="128"/>
      <c r="L33" s="114">
        <f t="shared" si="7"/>
        <v>0</v>
      </c>
      <c r="M33" s="128"/>
      <c r="N33" s="128"/>
      <c r="O33" s="45"/>
      <c r="P33" s="45"/>
      <c r="Q33" s="45"/>
    </row>
    <row r="34" spans="1:17" ht="23.25" customHeight="1">
      <c r="A34" s="62" t="s">
        <v>7</v>
      </c>
      <c r="B34" s="63" t="s">
        <v>52</v>
      </c>
      <c r="C34" s="129">
        <f aca="true" t="shared" si="8" ref="C34:N34">SUM(C35:C42)</f>
        <v>650</v>
      </c>
      <c r="D34" s="129">
        <f t="shared" si="8"/>
        <v>620</v>
      </c>
      <c r="E34" s="129">
        <f t="shared" si="8"/>
        <v>30</v>
      </c>
      <c r="F34" s="129">
        <f t="shared" si="8"/>
        <v>650</v>
      </c>
      <c r="G34" s="129">
        <f t="shared" si="8"/>
        <v>620</v>
      </c>
      <c r="H34" s="129">
        <f t="shared" si="8"/>
        <v>30</v>
      </c>
      <c r="I34" s="129">
        <f t="shared" si="8"/>
        <v>0</v>
      </c>
      <c r="J34" s="129">
        <f t="shared" si="8"/>
        <v>0</v>
      </c>
      <c r="K34" s="129">
        <f t="shared" si="8"/>
        <v>0</v>
      </c>
      <c r="L34" s="129">
        <f t="shared" si="8"/>
        <v>0</v>
      </c>
      <c r="M34" s="129">
        <f t="shared" si="8"/>
        <v>0</v>
      </c>
      <c r="N34" s="129">
        <f t="shared" si="8"/>
        <v>0</v>
      </c>
      <c r="O34" s="55"/>
      <c r="P34" s="41"/>
      <c r="Q34" s="41"/>
    </row>
    <row r="35" spans="1:16" ht="23.25" customHeight="1">
      <c r="A35" s="64">
        <v>1</v>
      </c>
      <c r="B35" s="65" t="s">
        <v>2</v>
      </c>
      <c r="C35" s="127">
        <f aca="true" t="shared" si="9" ref="C35:C42">SUM(D35:E35)</f>
        <v>105</v>
      </c>
      <c r="D35" s="114">
        <f aca="true" t="shared" si="10" ref="D35:D42">G35+J35+M35</f>
        <v>100</v>
      </c>
      <c r="E35" s="114">
        <f t="shared" si="2"/>
        <v>5</v>
      </c>
      <c r="F35" s="130">
        <f>G35+H35</f>
        <v>105</v>
      </c>
      <c r="G35" s="130">
        <v>100</v>
      </c>
      <c r="H35" s="130">
        <v>5</v>
      </c>
      <c r="I35" s="130">
        <f>J35+K35</f>
        <v>0</v>
      </c>
      <c r="J35" s="130"/>
      <c r="K35" s="130"/>
      <c r="L35" s="130">
        <f>M35+N35</f>
        <v>0</v>
      </c>
      <c r="M35" s="130"/>
      <c r="N35" s="130"/>
      <c r="O35" s="45"/>
      <c r="P35" s="57"/>
    </row>
    <row r="36" spans="1:16" ht="23.25" customHeight="1">
      <c r="A36" s="66">
        <v>2</v>
      </c>
      <c r="B36" s="67" t="s">
        <v>4</v>
      </c>
      <c r="C36" s="114">
        <f t="shared" si="9"/>
        <v>110</v>
      </c>
      <c r="D36" s="114">
        <f t="shared" si="10"/>
        <v>105</v>
      </c>
      <c r="E36" s="114">
        <f t="shared" si="2"/>
        <v>5</v>
      </c>
      <c r="F36" s="131">
        <f aca="true" t="shared" si="11" ref="F36:F42">G36+H36</f>
        <v>110</v>
      </c>
      <c r="G36" s="131">
        <v>105</v>
      </c>
      <c r="H36" s="131">
        <v>5</v>
      </c>
      <c r="I36" s="131">
        <f>J36+K36</f>
        <v>0</v>
      </c>
      <c r="J36" s="131"/>
      <c r="K36" s="131"/>
      <c r="L36" s="131">
        <f aca="true" t="shared" si="12" ref="L36:L42">M36+N36</f>
        <v>0</v>
      </c>
      <c r="M36" s="131"/>
      <c r="N36" s="131"/>
      <c r="O36" s="45"/>
      <c r="P36" s="57"/>
    </row>
    <row r="37" spans="1:16" ht="23.25" customHeight="1">
      <c r="A37" s="66">
        <v>3</v>
      </c>
      <c r="B37" s="67" t="s">
        <v>9</v>
      </c>
      <c r="C37" s="114">
        <f t="shared" si="9"/>
        <v>105</v>
      </c>
      <c r="D37" s="114">
        <f t="shared" si="10"/>
        <v>100</v>
      </c>
      <c r="E37" s="114">
        <f t="shared" si="2"/>
        <v>5</v>
      </c>
      <c r="F37" s="131">
        <f t="shared" si="11"/>
        <v>105</v>
      </c>
      <c r="G37" s="131">
        <v>100</v>
      </c>
      <c r="H37" s="131">
        <v>5</v>
      </c>
      <c r="I37" s="131">
        <f aca="true" t="shared" si="13" ref="I37:I42">J37+K37</f>
        <v>0</v>
      </c>
      <c r="J37" s="131"/>
      <c r="K37" s="131"/>
      <c r="L37" s="131">
        <f t="shared" si="12"/>
        <v>0</v>
      </c>
      <c r="M37" s="131"/>
      <c r="N37" s="131"/>
      <c r="O37" s="45"/>
      <c r="P37" s="57"/>
    </row>
    <row r="38" spans="1:16" ht="23.25" customHeight="1">
      <c r="A38" s="66">
        <v>4</v>
      </c>
      <c r="B38" s="67" t="s">
        <v>5</v>
      </c>
      <c r="C38" s="114">
        <f t="shared" si="9"/>
        <v>75</v>
      </c>
      <c r="D38" s="114">
        <f t="shared" si="10"/>
        <v>72</v>
      </c>
      <c r="E38" s="114">
        <f t="shared" si="2"/>
        <v>3</v>
      </c>
      <c r="F38" s="131">
        <f t="shared" si="11"/>
        <v>75</v>
      </c>
      <c r="G38" s="131">
        <v>72</v>
      </c>
      <c r="H38" s="131">
        <v>3</v>
      </c>
      <c r="I38" s="131">
        <f t="shared" si="13"/>
        <v>0</v>
      </c>
      <c r="J38" s="131"/>
      <c r="K38" s="131"/>
      <c r="L38" s="131">
        <f t="shared" si="12"/>
        <v>0</v>
      </c>
      <c r="M38" s="131"/>
      <c r="N38" s="131"/>
      <c r="O38" s="45"/>
      <c r="P38" s="57"/>
    </row>
    <row r="39" spans="1:16" ht="23.25" customHeight="1">
      <c r="A39" s="66">
        <v>5</v>
      </c>
      <c r="B39" s="67" t="s">
        <v>3</v>
      </c>
      <c r="C39" s="114">
        <f t="shared" si="9"/>
        <v>90</v>
      </c>
      <c r="D39" s="114">
        <f t="shared" si="10"/>
        <v>86</v>
      </c>
      <c r="E39" s="114">
        <f t="shared" si="2"/>
        <v>4</v>
      </c>
      <c r="F39" s="131">
        <f t="shared" si="11"/>
        <v>90</v>
      </c>
      <c r="G39" s="131">
        <v>86</v>
      </c>
      <c r="H39" s="131">
        <v>4</v>
      </c>
      <c r="I39" s="131">
        <f t="shared" si="13"/>
        <v>0</v>
      </c>
      <c r="J39" s="131"/>
      <c r="K39" s="131"/>
      <c r="L39" s="131">
        <f t="shared" si="12"/>
        <v>0</v>
      </c>
      <c r="M39" s="131"/>
      <c r="N39" s="131"/>
      <c r="O39" s="45"/>
      <c r="P39" s="57"/>
    </row>
    <row r="40" spans="1:16" ht="23.25" customHeight="1">
      <c r="A40" s="66">
        <v>6</v>
      </c>
      <c r="B40" s="67" t="s">
        <v>108</v>
      </c>
      <c r="C40" s="114">
        <f>SUM(D40:E40)</f>
        <v>60</v>
      </c>
      <c r="D40" s="114">
        <f>G40+J40+M40</f>
        <v>57</v>
      </c>
      <c r="E40" s="114">
        <f>H40+K40+N40</f>
        <v>3</v>
      </c>
      <c r="F40" s="131">
        <f>G40+H40</f>
        <v>60</v>
      </c>
      <c r="G40" s="131">
        <v>57</v>
      </c>
      <c r="H40" s="131">
        <v>3</v>
      </c>
      <c r="I40" s="131">
        <f t="shared" si="13"/>
        <v>0</v>
      </c>
      <c r="J40" s="131"/>
      <c r="K40" s="131"/>
      <c r="L40" s="131">
        <f>M40+N40</f>
        <v>0</v>
      </c>
      <c r="M40" s="131"/>
      <c r="N40" s="131"/>
      <c r="O40" s="45"/>
      <c r="P40" s="57"/>
    </row>
    <row r="41" spans="1:16" ht="23.25" customHeight="1">
      <c r="A41" s="66">
        <v>7</v>
      </c>
      <c r="B41" s="67" t="s">
        <v>10</v>
      </c>
      <c r="C41" s="114">
        <f t="shared" si="9"/>
        <v>55</v>
      </c>
      <c r="D41" s="114">
        <f t="shared" si="10"/>
        <v>53</v>
      </c>
      <c r="E41" s="114">
        <f t="shared" si="2"/>
        <v>2</v>
      </c>
      <c r="F41" s="131">
        <f t="shared" si="11"/>
        <v>55</v>
      </c>
      <c r="G41" s="131">
        <v>53</v>
      </c>
      <c r="H41" s="131">
        <v>2</v>
      </c>
      <c r="I41" s="131">
        <f t="shared" si="13"/>
        <v>0</v>
      </c>
      <c r="J41" s="131"/>
      <c r="K41" s="131"/>
      <c r="L41" s="131">
        <f t="shared" si="12"/>
        <v>0</v>
      </c>
      <c r="M41" s="131"/>
      <c r="N41" s="131"/>
      <c r="O41" s="45"/>
      <c r="P41" s="57"/>
    </row>
    <row r="42" spans="1:16" ht="23.25" customHeight="1">
      <c r="A42" s="68">
        <v>8</v>
      </c>
      <c r="B42" s="69" t="s">
        <v>11</v>
      </c>
      <c r="C42" s="128">
        <f t="shared" si="9"/>
        <v>50</v>
      </c>
      <c r="D42" s="128">
        <f t="shared" si="10"/>
        <v>47</v>
      </c>
      <c r="E42" s="128">
        <f t="shared" si="2"/>
        <v>3</v>
      </c>
      <c r="F42" s="132">
        <f t="shared" si="11"/>
        <v>50</v>
      </c>
      <c r="G42" s="132">
        <v>47</v>
      </c>
      <c r="H42" s="132">
        <v>3</v>
      </c>
      <c r="I42" s="132">
        <f t="shared" si="13"/>
        <v>0</v>
      </c>
      <c r="J42" s="132"/>
      <c r="K42" s="132"/>
      <c r="L42" s="132">
        <f t="shared" si="12"/>
        <v>0</v>
      </c>
      <c r="M42" s="132"/>
      <c r="N42" s="132"/>
      <c r="O42" s="45"/>
      <c r="P42" s="57"/>
    </row>
    <row r="47" ht="15">
      <c r="F47" s="45"/>
    </row>
  </sheetData>
  <sheetProtection/>
  <mergeCells count="22">
    <mergeCell ref="J7:K7"/>
    <mergeCell ref="L7:L8"/>
    <mergeCell ref="A1:N1"/>
    <mergeCell ref="R5:Z5"/>
    <mergeCell ref="F6:H6"/>
    <mergeCell ref="I6:K6"/>
    <mergeCell ref="L6:N6"/>
    <mergeCell ref="A4:A8"/>
    <mergeCell ref="F4:N4"/>
    <mergeCell ref="B4:B8"/>
    <mergeCell ref="I7:I8"/>
    <mergeCell ref="F5:N5"/>
    <mergeCell ref="A2:N2"/>
    <mergeCell ref="L3:N3"/>
    <mergeCell ref="C7:C8"/>
    <mergeCell ref="D7:E7"/>
    <mergeCell ref="G3:H3"/>
    <mergeCell ref="J3:K3"/>
    <mergeCell ref="M7:N7"/>
    <mergeCell ref="F7:F8"/>
    <mergeCell ref="C4:E6"/>
    <mergeCell ref="G7:H7"/>
  </mergeCells>
  <printOptions/>
  <pageMargins left="0.5905511811023623" right="0.3489583333333333" top="0.6680059523809524" bottom="0.3937007874015748" header="0.31496062992125984" footer="0.31496062992125984"/>
  <pageSetup firstPageNumber="229" useFirstPageNumber="1" horizontalDpi="600" verticalDpi="600" orientation="landscape" paperSize="9" scale="67" r:id="rId1"/>
  <headerFooter>
    <oddHeader>&amp;C&amp;P&amp;R&amp;"Times New Roman,Bold Italic"Phụ lục số 3 - Chương trình NTM
Biểu số 2.9</oddHeader>
  </headerFooter>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A1:N17"/>
  <sheetViews>
    <sheetView view="pageLayout" zoomScaleSheetLayoutView="100" workbookViewId="0" topLeftCell="A7">
      <selection activeCell="H17" sqref="H17"/>
    </sheetView>
  </sheetViews>
  <sheetFormatPr defaultColWidth="9.00390625" defaultRowHeight="15.75"/>
  <cols>
    <col min="1" max="1" width="6.00390625" style="40" customWidth="1"/>
    <col min="2" max="2" width="20.625" style="40" customWidth="1"/>
    <col min="3" max="3" width="12.875" style="40" customWidth="1"/>
    <col min="4" max="4" width="11.75390625" style="40" customWidth="1"/>
    <col min="5" max="5" width="12.50390625" style="40" customWidth="1"/>
    <col min="6" max="6" width="9.00390625" style="40" customWidth="1"/>
    <col min="7" max="7" width="12.875" style="40" customWidth="1"/>
    <col min="8" max="8" width="14.00390625" style="40" customWidth="1"/>
    <col min="9" max="16384" width="9.00390625" style="40" customWidth="1"/>
  </cols>
  <sheetData>
    <row r="1" spans="7:8" ht="21.75" customHeight="1">
      <c r="G1" s="456"/>
      <c r="H1" s="456"/>
    </row>
    <row r="2" spans="1:8" s="41" customFormat="1" ht="56.25" customHeight="1">
      <c r="A2" s="408" t="s">
        <v>90</v>
      </c>
      <c r="B2" s="408"/>
      <c r="C2" s="408"/>
      <c r="D2" s="408"/>
      <c r="E2" s="408"/>
      <c r="F2" s="408"/>
      <c r="G2" s="408"/>
      <c r="H2" s="408"/>
    </row>
    <row r="3" spans="1:8" ht="26.25" customHeight="1">
      <c r="A3" s="409" t="str">
        <f>'Mục 10'!A2:N2</f>
        <v>(Kèm theo Báo cáo số  809/BC-UBND ngày 27 tháng 11 năm 2023 của UBND tỉnh Bắc Kạn)</v>
      </c>
      <c r="B3" s="409"/>
      <c r="C3" s="409"/>
      <c r="D3" s="409"/>
      <c r="E3" s="409"/>
      <c r="F3" s="409"/>
      <c r="G3" s="409"/>
      <c r="H3" s="409"/>
    </row>
    <row r="4" spans="6:8" ht="29.25" customHeight="1">
      <c r="F4" s="410" t="s">
        <v>32</v>
      </c>
      <c r="G4" s="410"/>
      <c r="H4" s="410"/>
    </row>
    <row r="5" spans="1:8" ht="21" customHeight="1">
      <c r="A5" s="411" t="s">
        <v>33</v>
      </c>
      <c r="B5" s="411" t="s">
        <v>70</v>
      </c>
      <c r="C5" s="414" t="s">
        <v>71</v>
      </c>
      <c r="D5" s="415"/>
      <c r="E5" s="416"/>
      <c r="F5" s="423" t="s">
        <v>72</v>
      </c>
      <c r="G5" s="424"/>
      <c r="H5" s="425"/>
    </row>
    <row r="6" spans="1:8" ht="23.25" customHeight="1">
      <c r="A6" s="412"/>
      <c r="B6" s="412"/>
      <c r="C6" s="417"/>
      <c r="D6" s="418"/>
      <c r="E6" s="419"/>
      <c r="F6" s="407" t="s">
        <v>50</v>
      </c>
      <c r="G6" s="407"/>
      <c r="H6" s="407"/>
    </row>
    <row r="7" spans="1:8" ht="47.25" customHeight="1">
      <c r="A7" s="412"/>
      <c r="B7" s="412"/>
      <c r="C7" s="420"/>
      <c r="D7" s="421"/>
      <c r="E7" s="422"/>
      <c r="F7" s="426" t="s">
        <v>91</v>
      </c>
      <c r="G7" s="427"/>
      <c r="H7" s="428"/>
    </row>
    <row r="8" spans="1:8" ht="24.75" customHeight="1">
      <c r="A8" s="412"/>
      <c r="B8" s="412"/>
      <c r="C8" s="407" t="s">
        <v>48</v>
      </c>
      <c r="D8" s="407" t="s">
        <v>56</v>
      </c>
      <c r="E8" s="407"/>
      <c r="F8" s="407" t="s">
        <v>48</v>
      </c>
      <c r="G8" s="407" t="s">
        <v>56</v>
      </c>
      <c r="H8" s="407"/>
    </row>
    <row r="9" spans="1:13" ht="44.25" customHeight="1">
      <c r="A9" s="413"/>
      <c r="B9" s="413"/>
      <c r="C9" s="407"/>
      <c r="D9" s="42" t="s">
        <v>37</v>
      </c>
      <c r="E9" s="42" t="s">
        <v>73</v>
      </c>
      <c r="F9" s="407"/>
      <c r="G9" s="42" t="s">
        <v>37</v>
      </c>
      <c r="H9" s="42" t="s">
        <v>73</v>
      </c>
      <c r="L9" s="156"/>
      <c r="M9" s="156">
        <f>M10/L10*L11</f>
        <v>767.9790026246719</v>
      </c>
    </row>
    <row r="10" spans="1:14" ht="33.75" customHeight="1">
      <c r="A10" s="74"/>
      <c r="B10" s="74" t="s">
        <v>0</v>
      </c>
      <c r="C10" s="60">
        <f aca="true" t="shared" si="0" ref="C10:H10">SUM(C11:C17)</f>
        <v>0</v>
      </c>
      <c r="D10" s="60">
        <f t="shared" si="0"/>
        <v>0</v>
      </c>
      <c r="E10" s="60">
        <f t="shared" si="0"/>
        <v>0</v>
      </c>
      <c r="F10" s="60">
        <f t="shared" si="0"/>
        <v>0</v>
      </c>
      <c r="G10" s="60">
        <f t="shared" si="0"/>
        <v>0</v>
      </c>
      <c r="H10" s="60">
        <f t="shared" si="0"/>
        <v>0</v>
      </c>
      <c r="J10" s="45"/>
      <c r="L10" s="40">
        <v>11049</v>
      </c>
      <c r="M10" s="40">
        <v>7714</v>
      </c>
      <c r="N10" s="40">
        <v>3335</v>
      </c>
    </row>
    <row r="11" spans="1:14" ht="27.75" customHeight="1">
      <c r="A11" s="64">
        <v>1</v>
      </c>
      <c r="B11" s="65" t="s">
        <v>2</v>
      </c>
      <c r="C11" s="80">
        <f>SUM(D11:E11)</f>
        <v>0</v>
      </c>
      <c r="D11" s="80">
        <f>G11</f>
        <v>0</v>
      </c>
      <c r="E11" s="80">
        <f>H11</f>
        <v>0</v>
      </c>
      <c r="F11" s="58">
        <f>SUM(G11:H11)</f>
        <v>0</v>
      </c>
      <c r="G11" s="58"/>
      <c r="H11" s="58"/>
      <c r="L11" s="40">
        <v>1100</v>
      </c>
      <c r="M11" s="45">
        <f>$M$10/$L$10*L11</f>
        <v>767.9790026246719</v>
      </c>
      <c r="N11" s="40">
        <f>$N$10/$L$10*L11</f>
        <v>332.0209973753281</v>
      </c>
    </row>
    <row r="12" spans="1:8" ht="18" hidden="1">
      <c r="A12" s="66">
        <v>2</v>
      </c>
      <c r="B12" s="67" t="s">
        <v>4</v>
      </c>
      <c r="C12" s="46">
        <f aca="true" t="shared" si="1" ref="C12:C17">SUM(D12:E12)</f>
        <v>0</v>
      </c>
      <c r="D12" s="46">
        <f aca="true" t="shared" si="2" ref="D12:E17">G12</f>
        <v>0</v>
      </c>
      <c r="E12" s="46">
        <f t="shared" si="2"/>
        <v>0</v>
      </c>
      <c r="F12" s="47">
        <f aca="true" t="shared" si="3" ref="F12:F17">SUM(G12:H12)</f>
        <v>0</v>
      </c>
      <c r="G12" s="47"/>
      <c r="H12" s="47"/>
    </row>
    <row r="13" spans="1:14" ht="24" customHeight="1">
      <c r="A13" s="66">
        <v>2</v>
      </c>
      <c r="B13" s="67" t="s">
        <v>9</v>
      </c>
      <c r="C13" s="46">
        <f t="shared" si="1"/>
        <v>0</v>
      </c>
      <c r="D13" s="46">
        <f t="shared" si="2"/>
        <v>0</v>
      </c>
      <c r="E13" s="46">
        <f t="shared" si="2"/>
        <v>0</v>
      </c>
      <c r="F13" s="47">
        <f t="shared" si="3"/>
        <v>0</v>
      </c>
      <c r="G13" s="47"/>
      <c r="H13" s="47"/>
      <c r="L13" s="40">
        <v>2170</v>
      </c>
      <c r="M13" s="45">
        <f>$M$10/$L$10*L13</f>
        <v>1515.01312335958</v>
      </c>
      <c r="N13" s="40">
        <f>$N$10/$L$10*L13</f>
        <v>654.98687664042</v>
      </c>
    </row>
    <row r="14" spans="1:14" ht="24" customHeight="1">
      <c r="A14" s="66">
        <v>3</v>
      </c>
      <c r="B14" s="67" t="s">
        <v>5</v>
      </c>
      <c r="C14" s="46">
        <f t="shared" si="1"/>
        <v>0</v>
      </c>
      <c r="D14" s="46">
        <f t="shared" si="2"/>
        <v>0</v>
      </c>
      <c r="E14" s="46">
        <f t="shared" si="2"/>
        <v>0</v>
      </c>
      <c r="F14" s="47">
        <f t="shared" si="3"/>
        <v>0</v>
      </c>
      <c r="G14" s="47"/>
      <c r="H14" s="47"/>
      <c r="L14" s="40">
        <v>2404</v>
      </c>
      <c r="M14" s="45">
        <f>$M$10/$L$10*L14</f>
        <v>1678.3832020997377</v>
      </c>
      <c r="N14" s="40">
        <f>$N$10/$L$10*L14</f>
        <v>725.6167979002624</v>
      </c>
    </row>
    <row r="15" spans="1:14" ht="24" customHeight="1">
      <c r="A15" s="66">
        <v>4</v>
      </c>
      <c r="B15" s="67" t="s">
        <v>3</v>
      </c>
      <c r="C15" s="46">
        <f t="shared" si="1"/>
        <v>0</v>
      </c>
      <c r="D15" s="46">
        <f t="shared" si="2"/>
        <v>0</v>
      </c>
      <c r="E15" s="46">
        <f t="shared" si="2"/>
        <v>0</v>
      </c>
      <c r="F15" s="47">
        <f t="shared" si="3"/>
        <v>0</v>
      </c>
      <c r="G15" s="47"/>
      <c r="H15" s="47"/>
      <c r="L15" s="40">
        <v>1300</v>
      </c>
      <c r="M15" s="45">
        <f>$M$10/$L$10*L15</f>
        <v>907.6115485564304</v>
      </c>
      <c r="N15" s="40">
        <f>$N$10/$L$10*L15</f>
        <v>392.3884514435695</v>
      </c>
    </row>
    <row r="16" spans="1:14" ht="18" hidden="1">
      <c r="A16" s="66">
        <v>6</v>
      </c>
      <c r="B16" s="67" t="s">
        <v>10</v>
      </c>
      <c r="C16" s="46">
        <f t="shared" si="1"/>
        <v>0</v>
      </c>
      <c r="D16" s="46">
        <f t="shared" si="2"/>
        <v>0</v>
      </c>
      <c r="E16" s="46">
        <f t="shared" si="2"/>
        <v>0</v>
      </c>
      <c r="F16" s="47">
        <f t="shared" si="3"/>
        <v>0</v>
      </c>
      <c r="G16" s="47"/>
      <c r="H16" s="47"/>
      <c r="M16" s="45">
        <f>$M$10/$L$10*L16</f>
        <v>0</v>
      </c>
      <c r="N16" s="40">
        <f>$N$10/$L$10*L16</f>
        <v>0</v>
      </c>
    </row>
    <row r="17" spans="1:14" ht="27" customHeight="1">
      <c r="A17" s="68">
        <v>5</v>
      </c>
      <c r="B17" s="69" t="s">
        <v>11</v>
      </c>
      <c r="C17" s="49">
        <f t="shared" si="1"/>
        <v>0</v>
      </c>
      <c r="D17" s="49">
        <f t="shared" si="2"/>
        <v>0</v>
      </c>
      <c r="E17" s="49">
        <f t="shared" si="2"/>
        <v>0</v>
      </c>
      <c r="F17" s="50">
        <f t="shared" si="3"/>
        <v>0</v>
      </c>
      <c r="G17" s="50"/>
      <c r="H17" s="50"/>
      <c r="L17" s="40">
        <v>670</v>
      </c>
      <c r="M17" s="45">
        <f>$M$10/$L$10*L17</f>
        <v>467.7690288713911</v>
      </c>
      <c r="N17" s="40">
        <f>$N$10/$L$10*L17</f>
        <v>202.2309711286089</v>
      </c>
    </row>
  </sheetData>
  <sheetProtection/>
  <mergeCells count="14">
    <mergeCell ref="C5:E7"/>
    <mergeCell ref="F5:H5"/>
    <mergeCell ref="F6:H6"/>
    <mergeCell ref="F7:H7"/>
    <mergeCell ref="C8:C9"/>
    <mergeCell ref="D8:E8"/>
    <mergeCell ref="F8:F9"/>
    <mergeCell ref="G8:H8"/>
    <mergeCell ref="G1:H1"/>
    <mergeCell ref="A2:H2"/>
    <mergeCell ref="A3:H3"/>
    <mergeCell ref="F4:H4"/>
    <mergeCell ref="A5:A9"/>
    <mergeCell ref="B5:B9"/>
  </mergeCells>
  <printOptions/>
  <pageMargins left="0.7" right="0.7" top="0.75" bottom="0.75" header="0.3" footer="0.3"/>
  <pageSetup horizontalDpi="600" verticalDpi="600" orientation="portrait" paperSize="9" scale="82" r:id="rId1"/>
  <headerFooter>
    <oddHeader>&amp;RBiểu 2.2</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B58"/>
  <sheetViews>
    <sheetView view="pageLayout" zoomScale="70" zoomScaleNormal="70" zoomScalePageLayoutView="70" workbookViewId="0" topLeftCell="A1">
      <selection activeCell="A3" sqref="A3:Z3"/>
    </sheetView>
  </sheetViews>
  <sheetFormatPr defaultColWidth="9.00390625" defaultRowHeight="15.75"/>
  <cols>
    <col min="1" max="1" width="5.625" style="15" customWidth="1"/>
    <col min="2" max="2" width="36.25390625" style="16" customWidth="1"/>
    <col min="3" max="3" width="11.25390625" style="16" customWidth="1"/>
    <col min="4" max="10" width="9.50390625" style="16" customWidth="1"/>
    <col min="11" max="11" width="12.375" style="16" customWidth="1"/>
    <col min="12" max="12" width="9.875" style="16" customWidth="1"/>
    <col min="13" max="14" width="9.375" style="16" customWidth="1"/>
    <col min="15" max="15" width="8.625" style="16" customWidth="1"/>
    <col min="16" max="16" width="9.375" style="16" customWidth="1"/>
    <col min="17" max="17" width="10.75390625" style="16" customWidth="1"/>
    <col min="18" max="18" width="8.75390625" style="16" customWidth="1"/>
    <col min="19" max="19" width="14.125" style="16" customWidth="1"/>
    <col min="20" max="20" width="9.125" style="16" customWidth="1"/>
    <col min="21" max="21" width="8.625" style="16" customWidth="1"/>
    <col min="22" max="22" width="9.625" style="16" customWidth="1"/>
    <col min="23" max="23" width="9.00390625" style="16" customWidth="1"/>
    <col min="24" max="16384" width="9.00390625" style="16" customWidth="1"/>
  </cols>
  <sheetData>
    <row r="1" spans="1:26" ht="15.75" customHeight="1">
      <c r="A1" s="389" t="s">
        <v>292</v>
      </c>
      <c r="B1" s="389"/>
      <c r="C1" s="389"/>
      <c r="D1" s="389"/>
      <c r="E1" s="389"/>
      <c r="F1" s="389"/>
      <c r="G1" s="389"/>
      <c r="H1" s="389"/>
      <c r="I1" s="389"/>
      <c r="J1" s="389"/>
      <c r="K1" s="389"/>
      <c r="L1" s="389"/>
      <c r="M1" s="389"/>
      <c r="N1" s="389"/>
      <c r="O1" s="389"/>
      <c r="P1" s="389"/>
      <c r="Q1" s="389"/>
      <c r="R1" s="389"/>
      <c r="S1" s="389"/>
      <c r="T1" s="389"/>
      <c r="U1" s="389"/>
      <c r="V1" s="389"/>
      <c r="W1" s="389"/>
      <c r="X1" s="389"/>
      <c r="Y1" s="389"/>
      <c r="Z1" s="389"/>
    </row>
    <row r="2" spans="1:26" ht="21.75" customHeight="1">
      <c r="A2" s="390" t="s">
        <v>44</v>
      </c>
      <c r="B2" s="390"/>
      <c r="C2" s="390"/>
      <c r="D2" s="390"/>
      <c r="E2" s="390"/>
      <c r="F2" s="390"/>
      <c r="G2" s="390"/>
      <c r="H2" s="390"/>
      <c r="I2" s="390"/>
      <c r="J2" s="390"/>
      <c r="K2" s="390"/>
      <c r="L2" s="390"/>
      <c r="M2" s="390"/>
      <c r="N2" s="390"/>
      <c r="O2" s="390"/>
      <c r="P2" s="390"/>
      <c r="Q2" s="390"/>
      <c r="R2" s="390"/>
      <c r="S2" s="390"/>
      <c r="T2" s="390"/>
      <c r="U2" s="390"/>
      <c r="V2" s="390"/>
      <c r="W2" s="390"/>
      <c r="X2" s="390"/>
      <c r="Y2" s="390"/>
      <c r="Z2" s="390"/>
    </row>
    <row r="3" spans="1:26" s="2" customFormat="1" ht="26.25" customHeight="1">
      <c r="A3" s="391" t="s">
        <v>314</v>
      </c>
      <c r="B3" s="391"/>
      <c r="C3" s="391"/>
      <c r="D3" s="391"/>
      <c r="E3" s="391"/>
      <c r="F3" s="391"/>
      <c r="G3" s="391"/>
      <c r="H3" s="391"/>
      <c r="I3" s="391"/>
      <c r="J3" s="391"/>
      <c r="K3" s="391"/>
      <c r="L3" s="391"/>
      <c r="M3" s="391"/>
      <c r="N3" s="391"/>
      <c r="O3" s="391"/>
      <c r="P3" s="391"/>
      <c r="Q3" s="391"/>
      <c r="R3" s="391"/>
      <c r="S3" s="391"/>
      <c r="T3" s="391"/>
      <c r="U3" s="391"/>
      <c r="V3" s="391"/>
      <c r="W3" s="391"/>
      <c r="X3" s="391"/>
      <c r="Y3" s="391"/>
      <c r="Z3" s="391"/>
    </row>
    <row r="4" spans="1:26" s="2" customFormat="1" ht="18" customHeight="1">
      <c r="A4" s="337"/>
      <c r="B4" s="316"/>
      <c r="C4" s="316"/>
      <c r="D4" s="316"/>
      <c r="E4" s="316"/>
      <c r="F4" s="316"/>
      <c r="G4" s="393"/>
      <c r="H4" s="393"/>
      <c r="I4" s="393"/>
      <c r="J4" s="393"/>
      <c r="K4" s="388" t="s">
        <v>32</v>
      </c>
      <c r="L4" s="388"/>
      <c r="M4" s="388"/>
      <c r="N4" s="388"/>
      <c r="O4" s="388"/>
      <c r="P4" s="388"/>
      <c r="Q4" s="388"/>
      <c r="R4" s="388"/>
      <c r="S4" s="388"/>
      <c r="T4" s="388"/>
      <c r="U4" s="388"/>
      <c r="V4" s="388"/>
      <c r="W4" s="388"/>
      <c r="X4" s="388"/>
      <c r="Y4" s="388"/>
      <c r="Z4" s="388"/>
    </row>
    <row r="5" spans="1:26" s="2" customFormat="1" ht="30.75" customHeight="1">
      <c r="A5" s="394" t="s">
        <v>33</v>
      </c>
      <c r="B5" s="394" t="s">
        <v>45</v>
      </c>
      <c r="C5" s="396" t="s">
        <v>289</v>
      </c>
      <c r="D5" s="397"/>
      <c r="E5" s="397"/>
      <c r="F5" s="397"/>
      <c r="G5" s="397"/>
      <c r="H5" s="397"/>
      <c r="I5" s="397"/>
      <c r="J5" s="398"/>
      <c r="K5" s="392" t="s">
        <v>272</v>
      </c>
      <c r="L5" s="392"/>
      <c r="M5" s="392"/>
      <c r="N5" s="392"/>
      <c r="O5" s="392"/>
      <c r="P5" s="392"/>
      <c r="Q5" s="392"/>
      <c r="R5" s="392"/>
      <c r="S5" s="392" t="s">
        <v>273</v>
      </c>
      <c r="T5" s="392"/>
      <c r="U5" s="392"/>
      <c r="V5" s="392"/>
      <c r="W5" s="392"/>
      <c r="X5" s="392"/>
      <c r="Y5" s="392"/>
      <c r="Z5" s="392"/>
    </row>
    <row r="6" spans="1:26" ht="142.5" customHeight="1">
      <c r="A6" s="395"/>
      <c r="B6" s="395"/>
      <c r="C6" s="318" t="s">
        <v>48</v>
      </c>
      <c r="D6" s="318" t="s">
        <v>50</v>
      </c>
      <c r="E6" s="318" t="s">
        <v>49</v>
      </c>
      <c r="F6" s="318" t="s">
        <v>259</v>
      </c>
      <c r="G6" s="318" t="s">
        <v>260</v>
      </c>
      <c r="H6" s="318" t="s">
        <v>53</v>
      </c>
      <c r="I6" s="318" t="s">
        <v>54</v>
      </c>
      <c r="J6" s="318" t="s">
        <v>55</v>
      </c>
      <c r="K6" s="318" t="s">
        <v>48</v>
      </c>
      <c r="L6" s="318" t="s">
        <v>50</v>
      </c>
      <c r="M6" s="318" t="s">
        <v>49</v>
      </c>
      <c r="N6" s="318" t="s">
        <v>259</v>
      </c>
      <c r="O6" s="318" t="s">
        <v>260</v>
      </c>
      <c r="P6" s="318" t="s">
        <v>53</v>
      </c>
      <c r="Q6" s="318" t="s">
        <v>54</v>
      </c>
      <c r="R6" s="318" t="s">
        <v>55</v>
      </c>
      <c r="S6" s="318" t="s">
        <v>48</v>
      </c>
      <c r="T6" s="318" t="s">
        <v>50</v>
      </c>
      <c r="U6" s="318" t="s">
        <v>49</v>
      </c>
      <c r="V6" s="318" t="s">
        <v>259</v>
      </c>
      <c r="W6" s="318" t="s">
        <v>260</v>
      </c>
      <c r="X6" s="318" t="s">
        <v>53</v>
      </c>
      <c r="Y6" s="318" t="s">
        <v>54</v>
      </c>
      <c r="Z6" s="318" t="s">
        <v>55</v>
      </c>
    </row>
    <row r="7" spans="1:26" ht="29.25" customHeight="1">
      <c r="A7" s="338" t="s">
        <v>59</v>
      </c>
      <c r="B7" s="317" t="s">
        <v>60</v>
      </c>
      <c r="C7" s="318" t="s">
        <v>144</v>
      </c>
      <c r="D7" s="318">
        <v>2</v>
      </c>
      <c r="E7" s="318">
        <v>3</v>
      </c>
      <c r="F7" s="318">
        <v>4</v>
      </c>
      <c r="G7" s="318">
        <v>4</v>
      </c>
      <c r="H7" s="318">
        <v>5</v>
      </c>
      <c r="I7" s="318">
        <v>6</v>
      </c>
      <c r="J7" s="318">
        <v>7</v>
      </c>
      <c r="K7" s="318" t="s">
        <v>270</v>
      </c>
      <c r="L7" s="318">
        <v>9</v>
      </c>
      <c r="M7" s="318">
        <v>10</v>
      </c>
      <c r="N7" s="318">
        <v>11</v>
      </c>
      <c r="O7" s="318">
        <v>12</v>
      </c>
      <c r="P7" s="318">
        <v>13</v>
      </c>
      <c r="Q7" s="318">
        <v>14</v>
      </c>
      <c r="R7" s="318">
        <v>15</v>
      </c>
      <c r="S7" s="318" t="s">
        <v>271</v>
      </c>
      <c r="T7" s="318">
        <v>17</v>
      </c>
      <c r="U7" s="318">
        <v>18</v>
      </c>
      <c r="V7" s="318">
        <v>19</v>
      </c>
      <c r="W7" s="318">
        <v>20</v>
      </c>
      <c r="X7" s="318">
        <v>21</v>
      </c>
      <c r="Y7" s="318">
        <v>22</v>
      </c>
      <c r="Z7" s="318">
        <v>23</v>
      </c>
    </row>
    <row r="8" spans="1:28" s="18" customFormat="1" ht="23.25" customHeight="1">
      <c r="A8" s="280"/>
      <c r="B8" s="280" t="s">
        <v>0</v>
      </c>
      <c r="C8" s="281">
        <f aca="true" t="shared" si="0" ref="C8:Z8">C9+C33</f>
        <v>27938</v>
      </c>
      <c r="D8" s="281">
        <f t="shared" si="0"/>
        <v>14666</v>
      </c>
      <c r="E8" s="281">
        <f t="shared" si="0"/>
        <v>52</v>
      </c>
      <c r="F8" s="281">
        <f t="shared" si="0"/>
        <v>0</v>
      </c>
      <c r="G8" s="281">
        <f t="shared" si="0"/>
        <v>1100</v>
      </c>
      <c r="H8" s="281">
        <f t="shared" si="0"/>
        <v>7530</v>
      </c>
      <c r="I8" s="281">
        <f t="shared" si="0"/>
        <v>3999</v>
      </c>
      <c r="J8" s="281">
        <f t="shared" si="0"/>
        <v>591</v>
      </c>
      <c r="K8" s="281">
        <f>K9+K33</f>
        <v>26607</v>
      </c>
      <c r="L8" s="281">
        <f t="shared" si="0"/>
        <v>13968</v>
      </c>
      <c r="M8" s="281">
        <f t="shared" si="0"/>
        <v>50</v>
      </c>
      <c r="N8" s="281">
        <f t="shared" si="0"/>
        <v>0</v>
      </c>
      <c r="O8" s="281">
        <f t="shared" si="0"/>
        <v>1047</v>
      </c>
      <c r="P8" s="281">
        <f t="shared" si="0"/>
        <v>7171</v>
      </c>
      <c r="Q8" s="281">
        <f t="shared" si="0"/>
        <v>3808</v>
      </c>
      <c r="R8" s="281">
        <f t="shared" si="0"/>
        <v>563</v>
      </c>
      <c r="S8" s="281">
        <f t="shared" si="0"/>
        <v>1331</v>
      </c>
      <c r="T8" s="281">
        <f t="shared" si="0"/>
        <v>698</v>
      </c>
      <c r="U8" s="281">
        <f t="shared" si="0"/>
        <v>2</v>
      </c>
      <c r="V8" s="281">
        <f t="shared" si="0"/>
        <v>0</v>
      </c>
      <c r="W8" s="281">
        <f t="shared" si="0"/>
        <v>53</v>
      </c>
      <c r="X8" s="281">
        <f t="shared" si="0"/>
        <v>359</v>
      </c>
      <c r="Y8" s="281">
        <f t="shared" si="0"/>
        <v>191</v>
      </c>
      <c r="Z8" s="281">
        <f t="shared" si="0"/>
        <v>28</v>
      </c>
      <c r="AA8" s="19"/>
      <c r="AB8" s="19"/>
    </row>
    <row r="9" spans="1:26" s="18" customFormat="1" ht="23.25" customHeight="1">
      <c r="A9" s="282" t="s">
        <v>6</v>
      </c>
      <c r="B9" s="283" t="s">
        <v>51</v>
      </c>
      <c r="C9" s="281">
        <f aca="true" t="shared" si="1" ref="C9:Z9">SUM(C10:C32)</f>
        <v>6882</v>
      </c>
      <c r="D9" s="281">
        <f t="shared" si="1"/>
        <v>2750</v>
      </c>
      <c r="E9" s="281">
        <f t="shared" si="1"/>
        <v>52</v>
      </c>
      <c r="F9" s="281">
        <f t="shared" si="1"/>
        <v>0</v>
      </c>
      <c r="G9" s="281">
        <f t="shared" si="1"/>
        <v>0</v>
      </c>
      <c r="H9" s="281">
        <f t="shared" si="1"/>
        <v>300</v>
      </c>
      <c r="I9" s="281">
        <f t="shared" si="1"/>
        <v>3189</v>
      </c>
      <c r="J9" s="281">
        <f t="shared" si="1"/>
        <v>591</v>
      </c>
      <c r="K9" s="281">
        <f t="shared" si="1"/>
        <v>6554</v>
      </c>
      <c r="L9" s="281">
        <f t="shared" si="1"/>
        <v>2618</v>
      </c>
      <c r="M9" s="281">
        <f t="shared" si="1"/>
        <v>50</v>
      </c>
      <c r="N9" s="281">
        <f t="shared" si="1"/>
        <v>0</v>
      </c>
      <c r="O9" s="281">
        <f t="shared" si="1"/>
        <v>0</v>
      </c>
      <c r="P9" s="281">
        <f t="shared" si="1"/>
        <v>286</v>
      </c>
      <c r="Q9" s="281">
        <f t="shared" si="1"/>
        <v>3037</v>
      </c>
      <c r="R9" s="281">
        <f t="shared" si="1"/>
        <v>563</v>
      </c>
      <c r="S9" s="281">
        <f t="shared" si="1"/>
        <v>328</v>
      </c>
      <c r="T9" s="281">
        <f t="shared" si="1"/>
        <v>132</v>
      </c>
      <c r="U9" s="281">
        <f t="shared" si="1"/>
        <v>2</v>
      </c>
      <c r="V9" s="281">
        <f t="shared" si="1"/>
        <v>0</v>
      </c>
      <c r="W9" s="281">
        <f t="shared" si="1"/>
        <v>0</v>
      </c>
      <c r="X9" s="281">
        <f t="shared" si="1"/>
        <v>14</v>
      </c>
      <c r="Y9" s="281">
        <f t="shared" si="1"/>
        <v>152</v>
      </c>
      <c r="Z9" s="281">
        <f t="shared" si="1"/>
        <v>28</v>
      </c>
    </row>
    <row r="10" spans="1:26" s="20" customFormat="1" ht="45.75" customHeight="1">
      <c r="A10" s="284">
        <v>1</v>
      </c>
      <c r="B10" s="332" t="s">
        <v>305</v>
      </c>
      <c r="C10" s="285">
        <f>SUM(D10:J10)</f>
        <v>2837</v>
      </c>
      <c r="D10" s="285">
        <f>'Mục 3'!L12</f>
        <v>1307</v>
      </c>
      <c r="E10" s="285"/>
      <c r="F10" s="285"/>
      <c r="G10" s="285"/>
      <c r="H10" s="285"/>
      <c r="I10" s="285">
        <f>'Mục 10'!C12</f>
        <v>1530</v>
      </c>
      <c r="J10" s="285"/>
      <c r="K10" s="285">
        <f aca="true" t="shared" si="2" ref="K10:K31">SUM(L10:R10)</f>
        <v>2702</v>
      </c>
      <c r="L10" s="285">
        <f>'Mục 3'!D12</f>
        <v>1244</v>
      </c>
      <c r="M10" s="285"/>
      <c r="N10" s="285"/>
      <c r="O10" s="285"/>
      <c r="P10" s="285"/>
      <c r="Q10" s="285">
        <f>'Mục 10'!D12</f>
        <v>1458</v>
      </c>
      <c r="R10" s="285"/>
      <c r="S10" s="285">
        <f>SUM(T10:Z10)</f>
        <v>135</v>
      </c>
      <c r="T10" s="285">
        <f>'Mục 3'!E12</f>
        <v>63</v>
      </c>
      <c r="U10" s="285"/>
      <c r="V10" s="285"/>
      <c r="W10" s="285">
        <f>'Mục 3'!O12</f>
        <v>0</v>
      </c>
      <c r="X10" s="285">
        <f>'Mục 3'!P12</f>
        <v>0</v>
      </c>
      <c r="Y10" s="285">
        <f>'Mục 10'!E12</f>
        <v>72</v>
      </c>
      <c r="Z10" s="285">
        <f>'Mục 3'!R12</f>
        <v>0</v>
      </c>
    </row>
    <row r="11" spans="1:26" s="20" customFormat="1" ht="45" customHeight="1">
      <c r="A11" s="286">
        <v>2</v>
      </c>
      <c r="B11" s="333" t="s">
        <v>307</v>
      </c>
      <c r="C11" s="287">
        <f>SUM(D11:J11)</f>
        <v>1218</v>
      </c>
      <c r="D11" s="287">
        <f>'Mục 2'!F11+'Mục 3'!F14+'Mục 7'!F13</f>
        <v>863</v>
      </c>
      <c r="E11" s="287"/>
      <c r="F11" s="287"/>
      <c r="G11" s="287"/>
      <c r="H11" s="287">
        <f>'Mục 6'!I12</f>
        <v>300</v>
      </c>
      <c r="I11" s="287">
        <f>'Mục 10'!F13</f>
        <v>55</v>
      </c>
      <c r="J11" s="287"/>
      <c r="K11" s="287">
        <f t="shared" si="2"/>
        <v>1160</v>
      </c>
      <c r="L11" s="287">
        <f>'Mục 2'!G11+'Mục 3'!G14+'Mục 7'!G13</f>
        <v>822</v>
      </c>
      <c r="M11" s="287"/>
      <c r="N11" s="287"/>
      <c r="O11" s="287"/>
      <c r="P11" s="287">
        <f>'Mục 6'!J12</f>
        <v>286</v>
      </c>
      <c r="Q11" s="287">
        <f>'Mục 10'!G13</f>
        <v>52</v>
      </c>
      <c r="R11" s="287"/>
      <c r="S11" s="287">
        <f aca="true" t="shared" si="3" ref="S11:S32">SUM(T11:Z11)</f>
        <v>58</v>
      </c>
      <c r="T11" s="287">
        <f>'Mục 2'!H11+'Mục 3'!H14+'Mục 7'!H13</f>
        <v>41</v>
      </c>
      <c r="U11" s="287"/>
      <c r="V11" s="287"/>
      <c r="W11" s="287"/>
      <c r="X11" s="287">
        <f>'Mục 6'!K12</f>
        <v>14</v>
      </c>
      <c r="Y11" s="287">
        <f>'Mục 10'!H13</f>
        <v>3</v>
      </c>
      <c r="Z11" s="287"/>
    </row>
    <row r="12" spans="1:26" s="20" customFormat="1" ht="24.75" customHeight="1">
      <c r="A12" s="286">
        <v>3</v>
      </c>
      <c r="B12" s="333" t="s">
        <v>12</v>
      </c>
      <c r="C12" s="287">
        <f aca="true" t="shared" si="4" ref="C12:C41">SUM(D12:J12)</f>
        <v>67</v>
      </c>
      <c r="D12" s="287"/>
      <c r="E12" s="287">
        <f>'Mục 4'!F11</f>
        <v>52</v>
      </c>
      <c r="F12" s="287"/>
      <c r="G12" s="287"/>
      <c r="H12" s="287"/>
      <c r="I12" s="287">
        <f>'Mục 10'!F15</f>
        <v>15</v>
      </c>
      <c r="J12" s="287"/>
      <c r="K12" s="287">
        <f t="shared" si="2"/>
        <v>64</v>
      </c>
      <c r="L12" s="287"/>
      <c r="M12" s="287">
        <f>'Mục 4'!G11</f>
        <v>50</v>
      </c>
      <c r="N12" s="287"/>
      <c r="O12" s="287"/>
      <c r="P12" s="287"/>
      <c r="Q12" s="287">
        <f>'Mục 10'!G15</f>
        <v>14</v>
      </c>
      <c r="R12" s="287"/>
      <c r="S12" s="287">
        <f t="shared" si="3"/>
        <v>3</v>
      </c>
      <c r="T12" s="287"/>
      <c r="U12" s="287">
        <f>'Mục 4'!H11</f>
        <v>2</v>
      </c>
      <c r="V12" s="287"/>
      <c r="W12" s="287"/>
      <c r="X12" s="287"/>
      <c r="Y12" s="287">
        <f>'Mục 10'!H15</f>
        <v>1</v>
      </c>
      <c r="Z12" s="287"/>
    </row>
    <row r="13" spans="1:26" s="20" customFormat="1" ht="24.75" customHeight="1">
      <c r="A13" s="286">
        <v>4</v>
      </c>
      <c r="B13" s="333" t="s">
        <v>22</v>
      </c>
      <c r="C13" s="287">
        <f t="shared" si="4"/>
        <v>405</v>
      </c>
      <c r="D13" s="287"/>
      <c r="E13" s="287"/>
      <c r="F13" s="287"/>
      <c r="G13" s="287"/>
      <c r="H13" s="287"/>
      <c r="I13" s="287">
        <f>'Mục 10'!F14+'Mục 7'!I12</f>
        <v>405</v>
      </c>
      <c r="J13" s="287"/>
      <c r="K13" s="287">
        <f t="shared" si="2"/>
        <v>386</v>
      </c>
      <c r="L13" s="287"/>
      <c r="M13" s="287"/>
      <c r="N13" s="287"/>
      <c r="O13" s="287"/>
      <c r="P13" s="287"/>
      <c r="Q13" s="287">
        <f>'Mục 10'!G14+'Mục 7'!J12</f>
        <v>386</v>
      </c>
      <c r="R13" s="287"/>
      <c r="S13" s="287">
        <f t="shared" si="3"/>
        <v>19</v>
      </c>
      <c r="T13" s="287"/>
      <c r="U13" s="287"/>
      <c r="V13" s="287"/>
      <c r="W13" s="287"/>
      <c r="X13" s="287"/>
      <c r="Y13" s="287">
        <f>'Mục 10'!H14+'Mục 7'!K12</f>
        <v>19</v>
      </c>
      <c r="Z13" s="287"/>
    </row>
    <row r="14" spans="1:26" s="20" customFormat="1" ht="24.75" customHeight="1">
      <c r="A14" s="286">
        <v>5</v>
      </c>
      <c r="B14" s="333" t="s">
        <v>27</v>
      </c>
      <c r="C14" s="287">
        <f t="shared" si="4"/>
        <v>175</v>
      </c>
      <c r="D14" s="287"/>
      <c r="E14" s="287"/>
      <c r="F14" s="287"/>
      <c r="G14" s="287"/>
      <c r="H14" s="287"/>
      <c r="I14" s="287">
        <f>'Mục 7'!L14+'Mục 10'!F17</f>
        <v>175</v>
      </c>
      <c r="J14" s="287"/>
      <c r="K14" s="287">
        <f t="shared" si="2"/>
        <v>166</v>
      </c>
      <c r="L14" s="287"/>
      <c r="M14" s="287"/>
      <c r="N14" s="287"/>
      <c r="O14" s="287"/>
      <c r="P14" s="287"/>
      <c r="Q14" s="287">
        <f>'Mục 7'!M14+'Mục 10'!G17</f>
        <v>166</v>
      </c>
      <c r="R14" s="287"/>
      <c r="S14" s="287">
        <f t="shared" si="3"/>
        <v>9</v>
      </c>
      <c r="T14" s="287"/>
      <c r="U14" s="287"/>
      <c r="V14" s="287"/>
      <c r="W14" s="287"/>
      <c r="X14" s="287"/>
      <c r="Y14" s="287">
        <f>'Mục 7'!N14+'Mục 10'!H17</f>
        <v>9</v>
      </c>
      <c r="Z14" s="287"/>
    </row>
    <row r="15" spans="1:26" s="20" customFormat="1" ht="24.75" customHeight="1">
      <c r="A15" s="286">
        <v>6</v>
      </c>
      <c r="B15" s="333" t="s">
        <v>261</v>
      </c>
      <c r="C15" s="287">
        <f t="shared" si="4"/>
        <v>45</v>
      </c>
      <c r="D15" s="287">
        <f>'Mục 3'!U13</f>
        <v>30</v>
      </c>
      <c r="E15" s="287"/>
      <c r="F15" s="287"/>
      <c r="G15" s="287"/>
      <c r="H15" s="287"/>
      <c r="I15" s="287">
        <f>'Mục 10'!F21</f>
        <v>15</v>
      </c>
      <c r="J15" s="287"/>
      <c r="K15" s="287">
        <f>SUM(L15:R15)</f>
        <v>42</v>
      </c>
      <c r="L15" s="287">
        <f>'Mục 3'!V13</f>
        <v>28</v>
      </c>
      <c r="M15" s="287"/>
      <c r="N15" s="287"/>
      <c r="O15" s="287"/>
      <c r="P15" s="287"/>
      <c r="Q15" s="287">
        <f>'Mục 10'!G21</f>
        <v>14</v>
      </c>
      <c r="R15" s="287"/>
      <c r="S15" s="287">
        <f t="shared" si="3"/>
        <v>3</v>
      </c>
      <c r="T15" s="287">
        <f>'Mục 3'!W13</f>
        <v>2</v>
      </c>
      <c r="U15" s="287"/>
      <c r="V15" s="287"/>
      <c r="W15" s="287"/>
      <c r="X15" s="287"/>
      <c r="Y15" s="287">
        <f>'Mục 10'!H21</f>
        <v>1</v>
      </c>
      <c r="Z15" s="287"/>
    </row>
    <row r="16" spans="1:26" s="20" customFormat="1" ht="24.75" customHeight="1">
      <c r="A16" s="286">
        <v>7</v>
      </c>
      <c r="B16" s="333" t="s">
        <v>262</v>
      </c>
      <c r="C16" s="287">
        <f t="shared" si="4"/>
        <v>15</v>
      </c>
      <c r="D16" s="287"/>
      <c r="E16" s="287"/>
      <c r="F16" s="287"/>
      <c r="G16" s="287"/>
      <c r="H16" s="287"/>
      <c r="I16" s="287">
        <f>'Mục 10'!F28</f>
        <v>15</v>
      </c>
      <c r="J16" s="287"/>
      <c r="K16" s="287">
        <f t="shared" si="2"/>
        <v>14</v>
      </c>
      <c r="L16" s="287"/>
      <c r="M16" s="287"/>
      <c r="N16" s="287"/>
      <c r="O16" s="287"/>
      <c r="P16" s="287"/>
      <c r="Q16" s="287">
        <f>'Mục 10'!G28</f>
        <v>14</v>
      </c>
      <c r="R16" s="287"/>
      <c r="S16" s="287">
        <f t="shared" si="3"/>
        <v>1</v>
      </c>
      <c r="T16" s="287"/>
      <c r="U16" s="287"/>
      <c r="V16" s="287"/>
      <c r="W16" s="287"/>
      <c r="X16" s="287"/>
      <c r="Y16" s="287">
        <f>'Mục 10'!H28</f>
        <v>1</v>
      </c>
      <c r="Z16" s="287"/>
    </row>
    <row r="17" spans="1:26" s="20" customFormat="1" ht="39" customHeight="1">
      <c r="A17" s="286">
        <v>8</v>
      </c>
      <c r="B17" s="333" t="s">
        <v>308</v>
      </c>
      <c r="C17" s="287">
        <f>SUM(D17:J17)</f>
        <v>168</v>
      </c>
      <c r="D17" s="287"/>
      <c r="E17" s="287"/>
      <c r="F17" s="287"/>
      <c r="G17" s="287"/>
      <c r="H17" s="287"/>
      <c r="I17" s="287">
        <f>'Mục 8'!F14+'Mục 10'!F33</f>
        <v>168</v>
      </c>
      <c r="J17" s="287"/>
      <c r="K17" s="287">
        <f t="shared" si="2"/>
        <v>160</v>
      </c>
      <c r="L17" s="287"/>
      <c r="M17" s="287"/>
      <c r="N17" s="287"/>
      <c r="O17" s="287"/>
      <c r="P17" s="287"/>
      <c r="Q17" s="287">
        <f>'Mục 8'!G14+'Mục 10'!G33</f>
        <v>160</v>
      </c>
      <c r="R17" s="287"/>
      <c r="S17" s="287">
        <f t="shared" si="3"/>
        <v>8</v>
      </c>
      <c r="T17" s="287"/>
      <c r="U17" s="287"/>
      <c r="V17" s="287"/>
      <c r="W17" s="287"/>
      <c r="X17" s="287"/>
      <c r="Y17" s="287">
        <f>'Mục 8'!H14+'Mục 10'!H33</f>
        <v>8</v>
      </c>
      <c r="Z17" s="287"/>
    </row>
    <row r="18" spans="1:26" s="20" customFormat="1" ht="24.75" customHeight="1">
      <c r="A18" s="286">
        <v>9</v>
      </c>
      <c r="B18" s="333" t="s">
        <v>1</v>
      </c>
      <c r="C18" s="287">
        <f t="shared" si="4"/>
        <v>290</v>
      </c>
      <c r="D18" s="287">
        <f>'Mục 3'!C16</f>
        <v>0</v>
      </c>
      <c r="E18" s="287"/>
      <c r="F18" s="287"/>
      <c r="G18" s="287"/>
      <c r="H18" s="287"/>
      <c r="I18" s="287">
        <f>'Mục 8'!I12+'Mục 10'!F16</f>
        <v>290</v>
      </c>
      <c r="J18" s="287"/>
      <c r="K18" s="287">
        <f t="shared" si="2"/>
        <v>277</v>
      </c>
      <c r="L18" s="287"/>
      <c r="M18" s="287"/>
      <c r="N18" s="287"/>
      <c r="O18" s="287"/>
      <c r="P18" s="287"/>
      <c r="Q18" s="287">
        <f>'Mục 8'!J12+'Mục 10'!G16</f>
        <v>277</v>
      </c>
      <c r="R18" s="287"/>
      <c r="S18" s="287">
        <f t="shared" si="3"/>
        <v>13</v>
      </c>
      <c r="T18" s="287"/>
      <c r="U18" s="287"/>
      <c r="V18" s="287"/>
      <c r="W18" s="287"/>
      <c r="X18" s="287"/>
      <c r="Y18" s="287">
        <f>'Mục 8'!K12+'Mục 10'!H16</f>
        <v>13</v>
      </c>
      <c r="Z18" s="287"/>
    </row>
    <row r="19" spans="1:26" s="20" customFormat="1" ht="24.75" customHeight="1">
      <c r="A19" s="286">
        <v>10</v>
      </c>
      <c r="B19" s="333" t="s">
        <v>309</v>
      </c>
      <c r="C19" s="287">
        <f t="shared" si="4"/>
        <v>160</v>
      </c>
      <c r="D19" s="287"/>
      <c r="E19" s="287"/>
      <c r="F19" s="287"/>
      <c r="G19" s="287"/>
      <c r="H19" s="287">
        <f>'Mục 6'!C13</f>
        <v>0</v>
      </c>
      <c r="I19" s="287">
        <f>'Mục 8'!R13+'Mục 10'!F20</f>
        <v>160</v>
      </c>
      <c r="J19" s="287"/>
      <c r="K19" s="287">
        <f t="shared" si="2"/>
        <v>153</v>
      </c>
      <c r="L19" s="287"/>
      <c r="M19" s="287"/>
      <c r="N19" s="287"/>
      <c r="O19" s="287"/>
      <c r="P19" s="287"/>
      <c r="Q19" s="287">
        <f>'Mục 8'!S13+'Mục 10'!G20</f>
        <v>153</v>
      </c>
      <c r="R19" s="287"/>
      <c r="S19" s="287">
        <f t="shared" si="3"/>
        <v>7</v>
      </c>
      <c r="T19" s="287"/>
      <c r="U19" s="287"/>
      <c r="V19" s="287"/>
      <c r="W19" s="287"/>
      <c r="X19" s="287"/>
      <c r="Y19" s="287">
        <f>'Mục 8'!T13+'Mục 10'!H20</f>
        <v>7</v>
      </c>
      <c r="Z19" s="287"/>
    </row>
    <row r="20" spans="1:26" s="20" customFormat="1" ht="24.75" customHeight="1">
      <c r="A20" s="286">
        <v>11</v>
      </c>
      <c r="B20" s="333" t="s">
        <v>310</v>
      </c>
      <c r="C20" s="287">
        <f t="shared" si="4"/>
        <v>206</v>
      </c>
      <c r="D20" s="287"/>
      <c r="E20" s="287"/>
      <c r="F20" s="287"/>
      <c r="G20" s="287"/>
      <c r="H20" s="287"/>
      <c r="I20" s="287">
        <f>'Mục 8'!O15+'Mục 10'!F18</f>
        <v>206</v>
      </c>
      <c r="J20" s="287"/>
      <c r="K20" s="287">
        <f t="shared" si="2"/>
        <v>197</v>
      </c>
      <c r="L20" s="287"/>
      <c r="M20" s="287"/>
      <c r="N20" s="287"/>
      <c r="O20" s="287"/>
      <c r="P20" s="287"/>
      <c r="Q20" s="287">
        <f>'Mục 8'!P15+'Mục 10'!G18</f>
        <v>197</v>
      </c>
      <c r="R20" s="287"/>
      <c r="S20" s="287">
        <f t="shared" si="3"/>
        <v>9</v>
      </c>
      <c r="T20" s="287"/>
      <c r="U20" s="287"/>
      <c r="V20" s="287"/>
      <c r="W20" s="287"/>
      <c r="X20" s="287"/>
      <c r="Y20" s="287">
        <f>'Mục 8'!Q15+'Mục 10'!H18</f>
        <v>9</v>
      </c>
      <c r="Z20" s="287"/>
    </row>
    <row r="21" spans="1:26" s="20" customFormat="1" ht="24.75" customHeight="1">
      <c r="A21" s="286">
        <v>12</v>
      </c>
      <c r="B21" s="333" t="s">
        <v>111</v>
      </c>
      <c r="C21" s="287">
        <f t="shared" si="4"/>
        <v>606</v>
      </c>
      <c r="D21" s="287"/>
      <c r="E21" s="287"/>
      <c r="F21" s="287"/>
      <c r="G21" s="287"/>
      <c r="H21" s="287"/>
      <c r="I21" s="287">
        <f>'Mục 10'!F19</f>
        <v>15</v>
      </c>
      <c r="J21" s="287">
        <f>'Mục 9'!F10</f>
        <v>591</v>
      </c>
      <c r="K21" s="287">
        <f t="shared" si="2"/>
        <v>577</v>
      </c>
      <c r="L21" s="287"/>
      <c r="M21" s="287"/>
      <c r="N21" s="287"/>
      <c r="O21" s="287"/>
      <c r="P21" s="287"/>
      <c r="Q21" s="287">
        <f>'Mục 10'!G19</f>
        <v>14</v>
      </c>
      <c r="R21" s="287">
        <f>'Mục 9'!G10</f>
        <v>563</v>
      </c>
      <c r="S21" s="287">
        <f t="shared" si="3"/>
        <v>29</v>
      </c>
      <c r="T21" s="287"/>
      <c r="U21" s="287"/>
      <c r="V21" s="287"/>
      <c r="W21" s="287"/>
      <c r="X21" s="287"/>
      <c r="Y21" s="287">
        <f>'Mục 10'!H19</f>
        <v>1</v>
      </c>
      <c r="Z21" s="287">
        <f>'Mục 9'!H10</f>
        <v>28</v>
      </c>
    </row>
    <row r="22" spans="1:26" s="20" customFormat="1" ht="24.75" customHeight="1">
      <c r="A22" s="286">
        <v>13</v>
      </c>
      <c r="B22" s="354" t="s">
        <v>281</v>
      </c>
      <c r="C22" s="287">
        <f t="shared" si="4"/>
        <v>15</v>
      </c>
      <c r="D22" s="355"/>
      <c r="E22" s="355"/>
      <c r="F22" s="355"/>
      <c r="G22" s="355"/>
      <c r="H22" s="355"/>
      <c r="I22" s="355">
        <f>'Mục 10'!F22</f>
        <v>15</v>
      </c>
      <c r="J22" s="355"/>
      <c r="K22" s="287">
        <f t="shared" si="2"/>
        <v>14</v>
      </c>
      <c r="L22" s="355"/>
      <c r="M22" s="355"/>
      <c r="N22" s="355"/>
      <c r="O22" s="355"/>
      <c r="P22" s="355"/>
      <c r="Q22" s="355">
        <f>'Mục 10'!G22</f>
        <v>14</v>
      </c>
      <c r="R22" s="355"/>
      <c r="S22" s="287">
        <f t="shared" si="3"/>
        <v>1</v>
      </c>
      <c r="T22" s="355"/>
      <c r="U22" s="355"/>
      <c r="V22" s="355"/>
      <c r="W22" s="355"/>
      <c r="X22" s="355"/>
      <c r="Y22" s="355">
        <f>'Mục 10'!H22</f>
        <v>1</v>
      </c>
      <c r="Z22" s="355"/>
    </row>
    <row r="23" spans="1:26" s="20" customFormat="1" ht="24.75" customHeight="1">
      <c r="A23" s="286">
        <v>14</v>
      </c>
      <c r="B23" s="354" t="s">
        <v>282</v>
      </c>
      <c r="C23" s="287">
        <f t="shared" si="4"/>
        <v>15</v>
      </c>
      <c r="D23" s="355"/>
      <c r="E23" s="355"/>
      <c r="F23" s="355"/>
      <c r="G23" s="355"/>
      <c r="H23" s="355"/>
      <c r="I23" s="355">
        <f>'Mục 10'!F23</f>
        <v>15</v>
      </c>
      <c r="J23" s="355"/>
      <c r="K23" s="287">
        <f t="shared" si="2"/>
        <v>14</v>
      </c>
      <c r="L23" s="355"/>
      <c r="M23" s="355"/>
      <c r="N23" s="355"/>
      <c r="O23" s="355"/>
      <c r="P23" s="355"/>
      <c r="Q23" s="355">
        <f>'Mục 10'!G23</f>
        <v>14</v>
      </c>
      <c r="R23" s="355"/>
      <c r="S23" s="287">
        <f t="shared" si="3"/>
        <v>1</v>
      </c>
      <c r="T23" s="355"/>
      <c r="U23" s="355"/>
      <c r="V23" s="355"/>
      <c r="W23" s="355"/>
      <c r="X23" s="355"/>
      <c r="Y23" s="355">
        <f>'Mục 10'!H23</f>
        <v>1</v>
      </c>
      <c r="Z23" s="355"/>
    </row>
    <row r="24" spans="1:26" s="20" customFormat="1" ht="24.75" customHeight="1">
      <c r="A24" s="286">
        <v>15</v>
      </c>
      <c r="B24" s="354" t="s">
        <v>283</v>
      </c>
      <c r="C24" s="287">
        <f t="shared" si="4"/>
        <v>15</v>
      </c>
      <c r="D24" s="355"/>
      <c r="E24" s="355"/>
      <c r="F24" s="355"/>
      <c r="G24" s="355"/>
      <c r="H24" s="355"/>
      <c r="I24" s="355">
        <f>'Mục 10'!F24</f>
        <v>15</v>
      </c>
      <c r="J24" s="355"/>
      <c r="K24" s="287">
        <f t="shared" si="2"/>
        <v>14</v>
      </c>
      <c r="L24" s="355"/>
      <c r="M24" s="355"/>
      <c r="N24" s="355"/>
      <c r="O24" s="355"/>
      <c r="P24" s="355"/>
      <c r="Q24" s="355">
        <f>'Mục 10'!G24</f>
        <v>14</v>
      </c>
      <c r="R24" s="355"/>
      <c r="S24" s="287">
        <f t="shared" si="3"/>
        <v>1</v>
      </c>
      <c r="T24" s="355"/>
      <c r="U24" s="355"/>
      <c r="V24" s="355"/>
      <c r="W24" s="355"/>
      <c r="X24" s="355"/>
      <c r="Y24" s="355">
        <f>'Mục 10'!H24</f>
        <v>1</v>
      </c>
      <c r="Z24" s="355"/>
    </row>
    <row r="25" spans="1:26" s="20" customFormat="1" ht="24.75" customHeight="1">
      <c r="A25" s="286">
        <v>16</v>
      </c>
      <c r="B25" s="354" t="s">
        <v>284</v>
      </c>
      <c r="C25" s="287">
        <f t="shared" si="4"/>
        <v>15</v>
      </c>
      <c r="D25" s="355"/>
      <c r="E25" s="355"/>
      <c r="F25" s="355"/>
      <c r="G25" s="355"/>
      <c r="H25" s="355"/>
      <c r="I25" s="355">
        <f>'Mục 10'!F25</f>
        <v>15</v>
      </c>
      <c r="J25" s="355"/>
      <c r="K25" s="287">
        <f t="shared" si="2"/>
        <v>14</v>
      </c>
      <c r="L25" s="355"/>
      <c r="M25" s="355"/>
      <c r="N25" s="355"/>
      <c r="O25" s="355"/>
      <c r="P25" s="355"/>
      <c r="Q25" s="355">
        <f>'Mục 10'!G25</f>
        <v>14</v>
      </c>
      <c r="R25" s="355"/>
      <c r="S25" s="287">
        <f t="shared" si="3"/>
        <v>1</v>
      </c>
      <c r="T25" s="355"/>
      <c r="U25" s="355"/>
      <c r="V25" s="355"/>
      <c r="W25" s="355"/>
      <c r="X25" s="355"/>
      <c r="Y25" s="355">
        <f>'Mục 10'!H25</f>
        <v>1</v>
      </c>
      <c r="Z25" s="355"/>
    </row>
    <row r="26" spans="1:26" s="20" customFormat="1" ht="24.75" customHeight="1">
      <c r="A26" s="286">
        <v>17</v>
      </c>
      <c r="B26" s="354" t="s">
        <v>311</v>
      </c>
      <c r="C26" s="287">
        <f t="shared" si="4"/>
        <v>15</v>
      </c>
      <c r="D26" s="355"/>
      <c r="E26" s="355"/>
      <c r="F26" s="355"/>
      <c r="G26" s="355"/>
      <c r="H26" s="355"/>
      <c r="I26" s="355">
        <f>'Mục 10'!F26</f>
        <v>15</v>
      </c>
      <c r="J26" s="355"/>
      <c r="K26" s="287">
        <f t="shared" si="2"/>
        <v>14</v>
      </c>
      <c r="L26" s="355"/>
      <c r="M26" s="355"/>
      <c r="N26" s="355"/>
      <c r="O26" s="355"/>
      <c r="P26" s="355"/>
      <c r="Q26" s="355">
        <f>'Mục 10'!G26</f>
        <v>14</v>
      </c>
      <c r="R26" s="355"/>
      <c r="S26" s="287">
        <f t="shared" si="3"/>
        <v>1</v>
      </c>
      <c r="T26" s="355"/>
      <c r="U26" s="355"/>
      <c r="V26" s="355"/>
      <c r="W26" s="355"/>
      <c r="X26" s="355"/>
      <c r="Y26" s="355">
        <f>'Mục 10'!H26</f>
        <v>1</v>
      </c>
      <c r="Z26" s="355"/>
    </row>
    <row r="27" spans="1:26" s="20" customFormat="1" ht="24.75" customHeight="1">
      <c r="A27" s="286">
        <v>18</v>
      </c>
      <c r="B27" s="354" t="s">
        <v>285</v>
      </c>
      <c r="C27" s="287">
        <f t="shared" si="4"/>
        <v>15</v>
      </c>
      <c r="D27" s="355"/>
      <c r="E27" s="355"/>
      <c r="F27" s="355"/>
      <c r="G27" s="355"/>
      <c r="H27" s="355"/>
      <c r="I27" s="355">
        <f>'Mục 10'!F27</f>
        <v>15</v>
      </c>
      <c r="J27" s="355"/>
      <c r="K27" s="287">
        <f t="shared" si="2"/>
        <v>14</v>
      </c>
      <c r="L27" s="355"/>
      <c r="M27" s="355"/>
      <c r="N27" s="355"/>
      <c r="O27" s="355"/>
      <c r="P27" s="355"/>
      <c r="Q27" s="355">
        <f>'Mục 10'!G27</f>
        <v>14</v>
      </c>
      <c r="R27" s="355"/>
      <c r="S27" s="287">
        <f t="shared" si="3"/>
        <v>1</v>
      </c>
      <c r="T27" s="355"/>
      <c r="U27" s="355"/>
      <c r="V27" s="355"/>
      <c r="W27" s="355"/>
      <c r="X27" s="355"/>
      <c r="Y27" s="355">
        <f>'Mục 10'!H27</f>
        <v>1</v>
      </c>
      <c r="Z27" s="355"/>
    </row>
    <row r="28" spans="1:26" s="20" customFormat="1" ht="41.25" customHeight="1">
      <c r="A28" s="286">
        <v>19</v>
      </c>
      <c r="B28" s="354" t="s">
        <v>312</v>
      </c>
      <c r="C28" s="287">
        <f t="shared" si="4"/>
        <v>10</v>
      </c>
      <c r="D28" s="355"/>
      <c r="E28" s="355"/>
      <c r="F28" s="355"/>
      <c r="G28" s="355"/>
      <c r="H28" s="355"/>
      <c r="I28" s="355">
        <f>'Mục 10'!F29</f>
        <v>10</v>
      </c>
      <c r="J28" s="355"/>
      <c r="K28" s="287">
        <f t="shared" si="2"/>
        <v>10</v>
      </c>
      <c r="L28" s="355"/>
      <c r="M28" s="355"/>
      <c r="N28" s="355"/>
      <c r="O28" s="355"/>
      <c r="P28" s="355"/>
      <c r="Q28" s="355">
        <f>'Mục 10'!G29</f>
        <v>10</v>
      </c>
      <c r="R28" s="355"/>
      <c r="S28" s="287">
        <f t="shared" si="3"/>
        <v>0</v>
      </c>
      <c r="T28" s="355"/>
      <c r="U28" s="355"/>
      <c r="V28" s="355"/>
      <c r="W28" s="355"/>
      <c r="X28" s="355"/>
      <c r="Y28" s="355">
        <f>'Mục 10'!H29</f>
        <v>0</v>
      </c>
      <c r="Z28" s="355"/>
    </row>
    <row r="29" spans="1:26" s="20" customFormat="1" ht="24.75" customHeight="1">
      <c r="A29" s="286">
        <v>20</v>
      </c>
      <c r="B29" s="354" t="s">
        <v>286</v>
      </c>
      <c r="C29" s="287">
        <f t="shared" si="4"/>
        <v>15</v>
      </c>
      <c r="D29" s="355"/>
      <c r="E29" s="355"/>
      <c r="F29" s="355"/>
      <c r="G29" s="355"/>
      <c r="H29" s="355"/>
      <c r="I29" s="355">
        <f>'Mục 10'!F30</f>
        <v>15</v>
      </c>
      <c r="J29" s="355"/>
      <c r="K29" s="287">
        <f t="shared" si="2"/>
        <v>14</v>
      </c>
      <c r="L29" s="355"/>
      <c r="M29" s="355"/>
      <c r="N29" s="355"/>
      <c r="O29" s="355"/>
      <c r="P29" s="355"/>
      <c r="Q29" s="355">
        <f>'Mục 10'!G30</f>
        <v>14</v>
      </c>
      <c r="R29" s="355"/>
      <c r="S29" s="287">
        <f t="shared" si="3"/>
        <v>1</v>
      </c>
      <c r="T29" s="355"/>
      <c r="U29" s="355"/>
      <c r="V29" s="355"/>
      <c r="W29" s="355"/>
      <c r="X29" s="355"/>
      <c r="Y29" s="355">
        <f>'Mục 10'!H30</f>
        <v>1</v>
      </c>
      <c r="Z29" s="355"/>
    </row>
    <row r="30" spans="1:26" s="20" customFormat="1" ht="24.75" customHeight="1">
      <c r="A30" s="286">
        <v>21</v>
      </c>
      <c r="B30" s="354" t="s">
        <v>287</v>
      </c>
      <c r="C30" s="287">
        <f t="shared" si="4"/>
        <v>15</v>
      </c>
      <c r="D30" s="355"/>
      <c r="E30" s="355"/>
      <c r="F30" s="355"/>
      <c r="G30" s="355"/>
      <c r="H30" s="355"/>
      <c r="I30" s="355">
        <f>'Mục 10'!F31</f>
        <v>15</v>
      </c>
      <c r="J30" s="355"/>
      <c r="K30" s="287">
        <f t="shared" si="2"/>
        <v>14</v>
      </c>
      <c r="L30" s="355"/>
      <c r="M30" s="355"/>
      <c r="N30" s="355"/>
      <c r="O30" s="355"/>
      <c r="P30" s="355"/>
      <c r="Q30" s="355">
        <f>'Mục 10'!G31</f>
        <v>14</v>
      </c>
      <c r="R30" s="355"/>
      <c r="S30" s="287">
        <f t="shared" si="3"/>
        <v>1</v>
      </c>
      <c r="T30" s="355"/>
      <c r="U30" s="355"/>
      <c r="V30" s="355"/>
      <c r="W30" s="355"/>
      <c r="X30" s="355"/>
      <c r="Y30" s="355">
        <f>'Mục 10'!H31</f>
        <v>1</v>
      </c>
      <c r="Z30" s="355"/>
    </row>
    <row r="31" spans="1:26" s="20" customFormat="1" ht="24.75" customHeight="1">
      <c r="A31" s="286">
        <v>22</v>
      </c>
      <c r="B31" s="354" t="s">
        <v>288</v>
      </c>
      <c r="C31" s="287">
        <f t="shared" si="4"/>
        <v>10</v>
      </c>
      <c r="D31" s="355"/>
      <c r="E31" s="355"/>
      <c r="F31" s="355"/>
      <c r="G31" s="355"/>
      <c r="H31" s="355"/>
      <c r="I31" s="355">
        <f>'Mục 10'!F32</f>
        <v>10</v>
      </c>
      <c r="J31" s="355"/>
      <c r="K31" s="287">
        <f t="shared" si="2"/>
        <v>10</v>
      </c>
      <c r="L31" s="355"/>
      <c r="M31" s="355"/>
      <c r="N31" s="355"/>
      <c r="O31" s="355"/>
      <c r="P31" s="355"/>
      <c r="Q31" s="355">
        <f>'Mục 10'!G32</f>
        <v>10</v>
      </c>
      <c r="R31" s="355"/>
      <c r="S31" s="287">
        <f t="shared" si="3"/>
        <v>0</v>
      </c>
      <c r="T31" s="355"/>
      <c r="U31" s="355"/>
      <c r="V31" s="355"/>
      <c r="W31" s="355"/>
      <c r="X31" s="355"/>
      <c r="Y31" s="355">
        <f>'Mục 10'!H32</f>
        <v>0</v>
      </c>
      <c r="Z31" s="355"/>
    </row>
    <row r="32" spans="1:26" s="20" customFormat="1" ht="24.75" customHeight="1">
      <c r="A32" s="286">
        <v>23</v>
      </c>
      <c r="B32" s="334" t="s">
        <v>269</v>
      </c>
      <c r="C32" s="288">
        <f>SUM(D32:J32)</f>
        <v>550</v>
      </c>
      <c r="D32" s="288">
        <f>'Mục 3'!R17</f>
        <v>550</v>
      </c>
      <c r="E32" s="288"/>
      <c r="F32" s="288"/>
      <c r="G32" s="288"/>
      <c r="H32" s="288"/>
      <c r="I32" s="288"/>
      <c r="J32" s="288"/>
      <c r="K32" s="288">
        <f>SUM(L32:R32)</f>
        <v>524</v>
      </c>
      <c r="L32" s="288">
        <f>'Mục 3'!S17</f>
        <v>524</v>
      </c>
      <c r="M32" s="288"/>
      <c r="N32" s="288"/>
      <c r="O32" s="288"/>
      <c r="P32" s="288"/>
      <c r="Q32" s="288"/>
      <c r="R32" s="288"/>
      <c r="S32" s="288">
        <f t="shared" si="3"/>
        <v>26</v>
      </c>
      <c r="T32" s="288">
        <f>'Mục 3'!T17</f>
        <v>26</v>
      </c>
      <c r="U32" s="288"/>
      <c r="V32" s="288"/>
      <c r="W32" s="288"/>
      <c r="X32" s="288"/>
      <c r="Y32" s="288"/>
      <c r="Z32" s="288"/>
    </row>
    <row r="33" spans="1:26" s="18" customFormat="1" ht="23.25" customHeight="1">
      <c r="A33" s="289" t="s">
        <v>7</v>
      </c>
      <c r="B33" s="290" t="s">
        <v>52</v>
      </c>
      <c r="C33" s="281">
        <f>SUM(C34:C41)</f>
        <v>21056</v>
      </c>
      <c r="D33" s="281">
        <f aca="true" t="shared" si="5" ref="D33:Z33">SUM(D34:D41)</f>
        <v>11916</v>
      </c>
      <c r="E33" s="281">
        <f t="shared" si="5"/>
        <v>0</v>
      </c>
      <c r="F33" s="281">
        <f>SUM(F34:F41)</f>
        <v>0</v>
      </c>
      <c r="G33" s="281">
        <f t="shared" si="5"/>
        <v>1100</v>
      </c>
      <c r="H33" s="281">
        <f t="shared" si="5"/>
        <v>7230</v>
      </c>
      <c r="I33" s="281">
        <f t="shared" si="5"/>
        <v>810</v>
      </c>
      <c r="J33" s="281">
        <f t="shared" si="5"/>
        <v>0</v>
      </c>
      <c r="K33" s="281">
        <f t="shared" si="5"/>
        <v>20053</v>
      </c>
      <c r="L33" s="281">
        <f t="shared" si="5"/>
        <v>11350</v>
      </c>
      <c r="M33" s="281">
        <f t="shared" si="5"/>
        <v>0</v>
      </c>
      <c r="N33" s="281">
        <f t="shared" si="5"/>
        <v>0</v>
      </c>
      <c r="O33" s="281">
        <f t="shared" si="5"/>
        <v>1047</v>
      </c>
      <c r="P33" s="281">
        <f t="shared" si="5"/>
        <v>6885</v>
      </c>
      <c r="Q33" s="281">
        <f t="shared" si="5"/>
        <v>771</v>
      </c>
      <c r="R33" s="281">
        <f t="shared" si="5"/>
        <v>0</v>
      </c>
      <c r="S33" s="281">
        <f t="shared" si="5"/>
        <v>1003</v>
      </c>
      <c r="T33" s="281">
        <f t="shared" si="5"/>
        <v>566</v>
      </c>
      <c r="U33" s="281">
        <f t="shared" si="5"/>
        <v>0</v>
      </c>
      <c r="V33" s="281">
        <f t="shared" si="5"/>
        <v>0</v>
      </c>
      <c r="W33" s="281">
        <f t="shared" si="5"/>
        <v>53</v>
      </c>
      <c r="X33" s="281">
        <f t="shared" si="5"/>
        <v>345</v>
      </c>
      <c r="Y33" s="281">
        <f t="shared" si="5"/>
        <v>39</v>
      </c>
      <c r="Z33" s="281">
        <f t="shared" si="5"/>
        <v>0</v>
      </c>
    </row>
    <row r="34" spans="1:26" s="20" customFormat="1" ht="23.25" customHeight="1">
      <c r="A34" s="284">
        <v>1</v>
      </c>
      <c r="B34" s="291" t="s">
        <v>2</v>
      </c>
      <c r="C34" s="285">
        <f t="shared" si="4"/>
        <v>3210</v>
      </c>
      <c r="D34" s="285">
        <f>'Mục 3'!C19</f>
        <v>2675</v>
      </c>
      <c r="E34" s="285"/>
      <c r="F34" s="285"/>
      <c r="G34" s="285"/>
      <c r="H34" s="285">
        <f>'Mục 2'!I14+'Mục 6'!L15</f>
        <v>400</v>
      </c>
      <c r="I34" s="285">
        <f>'Mục 8'!F17+'Mục 10'!F35</f>
        <v>135</v>
      </c>
      <c r="J34" s="285"/>
      <c r="K34" s="285">
        <f aca="true" t="shared" si="6" ref="K34:K41">SUM(L34:R34)</f>
        <v>3056</v>
      </c>
      <c r="L34" s="285">
        <f>'Mục 3'!D19</f>
        <v>2548</v>
      </c>
      <c r="M34" s="285"/>
      <c r="N34" s="285"/>
      <c r="O34" s="285"/>
      <c r="P34" s="285">
        <f>'Mục 2'!J14+'Mục 6'!M15</f>
        <v>380</v>
      </c>
      <c r="Q34" s="285">
        <f>'Mục 8'!G17+'Mục 10'!G35</f>
        <v>128</v>
      </c>
      <c r="R34" s="285"/>
      <c r="S34" s="285">
        <f aca="true" t="shared" si="7" ref="S34:S41">SUM(T34:Z34)</f>
        <v>154</v>
      </c>
      <c r="T34" s="285">
        <f>'Mục 3'!E19</f>
        <v>127</v>
      </c>
      <c r="U34" s="285"/>
      <c r="V34" s="285"/>
      <c r="W34" s="285"/>
      <c r="X34" s="285">
        <f>'Mục 2'!K14+'Mục 6'!N15</f>
        <v>20</v>
      </c>
      <c r="Y34" s="285">
        <f>'Mục 8'!H17+'Mục 10'!H35</f>
        <v>7</v>
      </c>
      <c r="Z34" s="285"/>
    </row>
    <row r="35" spans="1:26" s="20" customFormat="1" ht="23.25" customHeight="1">
      <c r="A35" s="286">
        <v>2</v>
      </c>
      <c r="B35" s="292" t="s">
        <v>4</v>
      </c>
      <c r="C35" s="287">
        <f t="shared" si="4"/>
        <v>1472</v>
      </c>
      <c r="D35" s="287">
        <f>'Mục 3'!C20</f>
        <v>1012</v>
      </c>
      <c r="E35" s="287"/>
      <c r="F35" s="287"/>
      <c r="G35" s="287"/>
      <c r="H35" s="287">
        <f>'Mục 2'!I13</f>
        <v>350</v>
      </c>
      <c r="I35" s="287">
        <f>'Mục 10'!F36</f>
        <v>110</v>
      </c>
      <c r="J35" s="287"/>
      <c r="K35" s="287">
        <f t="shared" si="6"/>
        <v>1403</v>
      </c>
      <c r="L35" s="287">
        <f>'Mục 3'!D20</f>
        <v>965</v>
      </c>
      <c r="M35" s="287"/>
      <c r="N35" s="287"/>
      <c r="O35" s="287"/>
      <c r="P35" s="287">
        <f>'Mục 2'!J13</f>
        <v>333</v>
      </c>
      <c r="Q35" s="287">
        <f>'Mục 10'!G36</f>
        <v>105</v>
      </c>
      <c r="R35" s="287"/>
      <c r="S35" s="287">
        <f t="shared" si="7"/>
        <v>69</v>
      </c>
      <c r="T35" s="287">
        <f>'Mục 3'!E20</f>
        <v>47</v>
      </c>
      <c r="U35" s="287"/>
      <c r="V35" s="287"/>
      <c r="W35" s="287"/>
      <c r="X35" s="287">
        <f>'Mục 2'!K13</f>
        <v>17</v>
      </c>
      <c r="Y35" s="287">
        <f>'Mục 10'!H36</f>
        <v>5</v>
      </c>
      <c r="Z35" s="287"/>
    </row>
    <row r="36" spans="1:26" s="20" customFormat="1" ht="23.25" customHeight="1">
      <c r="A36" s="286">
        <v>3</v>
      </c>
      <c r="B36" s="292" t="s">
        <v>9</v>
      </c>
      <c r="C36" s="287">
        <f t="shared" si="4"/>
        <v>7272</v>
      </c>
      <c r="D36" s="287">
        <f>'Mục 3'!C21</f>
        <v>5077</v>
      </c>
      <c r="E36" s="287"/>
      <c r="F36" s="287"/>
      <c r="G36" s="287">
        <f>'Mục 5'!F10</f>
        <v>240</v>
      </c>
      <c r="H36" s="287">
        <f>'Mục 2'!I15</f>
        <v>1800</v>
      </c>
      <c r="I36" s="287">
        <f>+'Mục 8'!F19+'Mục 10'!F37</f>
        <v>155</v>
      </c>
      <c r="J36" s="287"/>
      <c r="K36" s="287">
        <f t="shared" si="6"/>
        <v>6925</v>
      </c>
      <c r="L36" s="287">
        <f>'Mục 3'!D21</f>
        <v>4835</v>
      </c>
      <c r="M36" s="287"/>
      <c r="N36" s="287"/>
      <c r="O36" s="287">
        <f>'Mục 5'!G10</f>
        <v>228</v>
      </c>
      <c r="P36" s="287">
        <f>'Mục 2'!J15</f>
        <v>1715</v>
      </c>
      <c r="Q36" s="287">
        <f>+'Mục 8'!G19+'Mục 10'!G37</f>
        <v>147</v>
      </c>
      <c r="R36" s="287"/>
      <c r="S36" s="287">
        <f t="shared" si="7"/>
        <v>347</v>
      </c>
      <c r="T36" s="287">
        <f>'Mục 3'!E21</f>
        <v>242</v>
      </c>
      <c r="U36" s="287"/>
      <c r="V36" s="287"/>
      <c r="W36" s="287">
        <f>'Mục 5'!H10</f>
        <v>12</v>
      </c>
      <c r="X36" s="287">
        <f>'Mục 2'!K15</f>
        <v>85</v>
      </c>
      <c r="Y36" s="287">
        <f>+'Mục 8'!H19+'Mục 10'!H37</f>
        <v>8</v>
      </c>
      <c r="Z36" s="287"/>
    </row>
    <row r="37" spans="1:26" s="20" customFormat="1" ht="23.25" customHeight="1">
      <c r="A37" s="286">
        <v>4</v>
      </c>
      <c r="B37" s="292" t="s">
        <v>5</v>
      </c>
      <c r="C37" s="287">
        <f t="shared" si="4"/>
        <v>1615</v>
      </c>
      <c r="D37" s="287">
        <f>'Mục 3'!C22</f>
        <v>750</v>
      </c>
      <c r="E37" s="287"/>
      <c r="F37" s="287"/>
      <c r="G37" s="287">
        <f>'Mục 5'!F12</f>
        <v>80</v>
      </c>
      <c r="H37" s="287">
        <f>'Mục 2'!I16</f>
        <v>700</v>
      </c>
      <c r="I37" s="287">
        <f>'Mục 8'!F20+'Mục 10'!F38</f>
        <v>85</v>
      </c>
      <c r="J37" s="287"/>
      <c r="K37" s="287">
        <f t="shared" si="6"/>
        <v>1539</v>
      </c>
      <c r="L37" s="287">
        <f>'Mục 3'!D22</f>
        <v>714</v>
      </c>
      <c r="M37" s="287"/>
      <c r="N37" s="287"/>
      <c r="O37" s="287">
        <f>'Mục 5'!G12</f>
        <v>76</v>
      </c>
      <c r="P37" s="287">
        <f>'Mục 2'!J16</f>
        <v>667</v>
      </c>
      <c r="Q37" s="287">
        <f>'Mục 8'!G20+'Mục 10'!G38</f>
        <v>82</v>
      </c>
      <c r="R37" s="287"/>
      <c r="S37" s="287">
        <f t="shared" si="7"/>
        <v>76</v>
      </c>
      <c r="T37" s="287">
        <f>'Mục 3'!E22</f>
        <v>36</v>
      </c>
      <c r="U37" s="287"/>
      <c r="V37" s="287"/>
      <c r="W37" s="287">
        <f>'Mục 5'!H12</f>
        <v>4</v>
      </c>
      <c r="X37" s="287">
        <f>'Mục 2'!K16</f>
        <v>33</v>
      </c>
      <c r="Y37" s="287">
        <f>'Mục 8'!H20+'Mục 10'!H38</f>
        <v>3</v>
      </c>
      <c r="Z37" s="287"/>
    </row>
    <row r="38" spans="1:26" s="20" customFormat="1" ht="23.25" customHeight="1">
      <c r="A38" s="286">
        <v>5</v>
      </c>
      <c r="B38" s="292" t="s">
        <v>3</v>
      </c>
      <c r="C38" s="287">
        <f t="shared" si="4"/>
        <v>1705</v>
      </c>
      <c r="D38" s="287">
        <f>'Mục 3'!C23</f>
        <v>250</v>
      </c>
      <c r="E38" s="287"/>
      <c r="F38" s="287"/>
      <c r="G38" s="287">
        <f>'Mục 5'!F13</f>
        <v>560</v>
      </c>
      <c r="H38" s="287">
        <f>'Mục 6'!F19</f>
        <v>780</v>
      </c>
      <c r="I38" s="287">
        <f>'Mục 8'!F21+'Mục 10'!F39</f>
        <v>115</v>
      </c>
      <c r="J38" s="287"/>
      <c r="K38" s="287">
        <f t="shared" si="6"/>
        <v>1625</v>
      </c>
      <c r="L38" s="287">
        <f>'Mục 3'!D23</f>
        <v>238</v>
      </c>
      <c r="M38" s="287"/>
      <c r="N38" s="287"/>
      <c r="O38" s="287">
        <f>'Mục 5'!G13</f>
        <v>534</v>
      </c>
      <c r="P38" s="287">
        <f>'Mục 6'!G19</f>
        <v>743</v>
      </c>
      <c r="Q38" s="287">
        <f>'Mục 8'!G21+'Mục 10'!G39</f>
        <v>110</v>
      </c>
      <c r="R38" s="287"/>
      <c r="S38" s="287">
        <f t="shared" si="7"/>
        <v>80</v>
      </c>
      <c r="T38" s="287">
        <f>'Mục 3'!E23</f>
        <v>12</v>
      </c>
      <c r="U38" s="287"/>
      <c r="V38" s="287"/>
      <c r="W38" s="287">
        <f>'Mục 5'!H13</f>
        <v>26</v>
      </c>
      <c r="X38" s="287">
        <f>'Mục 6'!H19</f>
        <v>37</v>
      </c>
      <c r="Y38" s="287">
        <f>'Mục 8'!H21+'Mục 10'!H39</f>
        <v>5</v>
      </c>
      <c r="Z38" s="287"/>
    </row>
    <row r="39" spans="1:26" s="20" customFormat="1" ht="23.25" customHeight="1">
      <c r="A39" s="286">
        <v>6</v>
      </c>
      <c r="B39" s="292" t="s">
        <v>108</v>
      </c>
      <c r="C39" s="287">
        <f t="shared" si="4"/>
        <v>850</v>
      </c>
      <c r="D39" s="287">
        <f>'Mục 3'!C24</f>
        <v>410</v>
      </c>
      <c r="E39" s="287"/>
      <c r="F39" s="287"/>
      <c r="G39" s="287"/>
      <c r="H39" s="287">
        <f>'Mục 2'!I18</f>
        <v>350</v>
      </c>
      <c r="I39" s="287">
        <f>'Mục 8'!F22+'Mục 10'!F40</f>
        <v>90</v>
      </c>
      <c r="J39" s="287"/>
      <c r="K39" s="287">
        <f t="shared" si="6"/>
        <v>808</v>
      </c>
      <c r="L39" s="287">
        <f>'Mục 3'!D24</f>
        <v>390</v>
      </c>
      <c r="M39" s="287"/>
      <c r="N39" s="287"/>
      <c r="O39" s="287"/>
      <c r="P39" s="287">
        <f>'Mục 2'!J18</f>
        <v>333</v>
      </c>
      <c r="Q39" s="287">
        <f>'Mục 8'!G22+'Mục 10'!G40</f>
        <v>85</v>
      </c>
      <c r="R39" s="287"/>
      <c r="S39" s="287">
        <f t="shared" si="7"/>
        <v>42</v>
      </c>
      <c r="T39" s="287">
        <f>'Mục 3'!E24</f>
        <v>20</v>
      </c>
      <c r="U39" s="287"/>
      <c r="V39" s="287"/>
      <c r="W39" s="287"/>
      <c r="X39" s="287">
        <f>'Mục 2'!K18</f>
        <v>17</v>
      </c>
      <c r="Y39" s="287">
        <f>'Mục 8'!H22+'Mục 10'!H40</f>
        <v>5</v>
      </c>
      <c r="Z39" s="287"/>
    </row>
    <row r="40" spans="1:26" s="20" customFormat="1" ht="23.25" customHeight="1">
      <c r="A40" s="286">
        <v>7</v>
      </c>
      <c r="B40" s="292" t="s">
        <v>10</v>
      </c>
      <c r="C40" s="287">
        <f t="shared" si="4"/>
        <v>1030</v>
      </c>
      <c r="D40" s="287">
        <f>'Mục 3'!C25</f>
        <v>450</v>
      </c>
      <c r="E40" s="287"/>
      <c r="F40" s="287"/>
      <c r="G40" s="287">
        <f>'Mục 5'!F14</f>
        <v>160</v>
      </c>
      <c r="H40" s="287">
        <f>'Mục 2'!I19</f>
        <v>350</v>
      </c>
      <c r="I40" s="287">
        <f>'Mục 8'!F23+'Mục 10'!F41</f>
        <v>70</v>
      </c>
      <c r="J40" s="287"/>
      <c r="K40" s="287">
        <f t="shared" si="6"/>
        <v>981</v>
      </c>
      <c r="L40" s="287">
        <f>'Mục 3'!D25</f>
        <v>429</v>
      </c>
      <c r="M40" s="287"/>
      <c r="N40" s="287"/>
      <c r="O40" s="287">
        <f>'Mục 5'!G14</f>
        <v>152</v>
      </c>
      <c r="P40" s="287">
        <f>'Mục 2'!J19</f>
        <v>333</v>
      </c>
      <c r="Q40" s="287">
        <f>'Mục 8'!G23+'Mục 10'!G41</f>
        <v>67</v>
      </c>
      <c r="R40" s="287"/>
      <c r="S40" s="287">
        <f t="shared" si="7"/>
        <v>49</v>
      </c>
      <c r="T40" s="287">
        <f>'Mục 3'!E25</f>
        <v>21</v>
      </c>
      <c r="U40" s="287"/>
      <c r="V40" s="287"/>
      <c r="W40" s="287">
        <f>'Mục 5'!H14</f>
        <v>8</v>
      </c>
      <c r="X40" s="287">
        <f>'Mục 2'!K19</f>
        <v>17</v>
      </c>
      <c r="Y40" s="287">
        <f>'Mục 8'!H23+'Mục 10'!H41</f>
        <v>3</v>
      </c>
      <c r="Z40" s="287"/>
    </row>
    <row r="41" spans="1:26" s="20" customFormat="1" ht="23.25" customHeight="1">
      <c r="A41" s="293">
        <v>8</v>
      </c>
      <c r="B41" s="294" t="s">
        <v>11</v>
      </c>
      <c r="C41" s="288">
        <f t="shared" si="4"/>
        <v>3902</v>
      </c>
      <c r="D41" s="288">
        <f>'Mục 3'!C26</f>
        <v>1292</v>
      </c>
      <c r="E41" s="288">
        <f>'Mục 4'!C13</f>
        <v>0</v>
      </c>
      <c r="F41" s="288"/>
      <c r="G41" s="288">
        <f>'Mục 5'!F11</f>
        <v>60</v>
      </c>
      <c r="H41" s="288">
        <f>'Mục 6'!C21</f>
        <v>2500</v>
      </c>
      <c r="I41" s="288">
        <f>'Mục 10'!F42</f>
        <v>50</v>
      </c>
      <c r="J41" s="288"/>
      <c r="K41" s="288">
        <f t="shared" si="6"/>
        <v>3716</v>
      </c>
      <c r="L41" s="288">
        <f>'Mục 3'!D26</f>
        <v>1231</v>
      </c>
      <c r="M41" s="288"/>
      <c r="N41" s="288"/>
      <c r="O41" s="288">
        <f>'Mục 5'!G11</f>
        <v>57</v>
      </c>
      <c r="P41" s="288">
        <f>'Mục 6'!D21</f>
        <v>2381</v>
      </c>
      <c r="Q41" s="288">
        <f>'Mục 10'!G42</f>
        <v>47</v>
      </c>
      <c r="R41" s="288"/>
      <c r="S41" s="288">
        <f t="shared" si="7"/>
        <v>186</v>
      </c>
      <c r="T41" s="288">
        <f>'Mục 3'!E26</f>
        <v>61</v>
      </c>
      <c r="U41" s="288"/>
      <c r="V41" s="288"/>
      <c r="W41" s="288">
        <f>'Mục 5'!H11</f>
        <v>3</v>
      </c>
      <c r="X41" s="288">
        <f>'Mục 6'!E21</f>
        <v>119</v>
      </c>
      <c r="Y41" s="288">
        <f>'Mục 10'!H42</f>
        <v>3</v>
      </c>
      <c r="Z41" s="288"/>
    </row>
    <row r="42" s="20" customFormat="1" ht="15">
      <c r="A42" s="23"/>
    </row>
    <row r="43" s="20" customFormat="1" ht="15">
      <c r="A43" s="23"/>
    </row>
    <row r="44" s="20" customFormat="1" ht="15">
      <c r="A44" s="23"/>
    </row>
    <row r="45" s="20" customFormat="1" ht="15">
      <c r="A45" s="23"/>
    </row>
    <row r="46" s="20" customFormat="1" ht="15">
      <c r="A46" s="23"/>
    </row>
    <row r="47" s="20" customFormat="1" ht="15">
      <c r="A47" s="23"/>
    </row>
    <row r="48" s="20" customFormat="1" ht="15">
      <c r="A48" s="23"/>
    </row>
    <row r="49" s="20" customFormat="1" ht="15">
      <c r="A49" s="23"/>
    </row>
    <row r="50" s="20" customFormat="1" ht="15">
      <c r="A50" s="23"/>
    </row>
    <row r="51" s="20" customFormat="1" ht="15">
      <c r="A51" s="23"/>
    </row>
    <row r="52" s="20" customFormat="1" ht="15">
      <c r="A52" s="23"/>
    </row>
    <row r="53" s="20" customFormat="1" ht="15">
      <c r="A53" s="23"/>
    </row>
    <row r="54" s="20" customFormat="1" ht="15">
      <c r="A54" s="23"/>
    </row>
    <row r="55" s="20" customFormat="1" ht="15">
      <c r="A55" s="23"/>
    </row>
    <row r="56" s="20" customFormat="1" ht="15">
      <c r="A56" s="23"/>
    </row>
    <row r="57" s="20" customFormat="1" ht="15">
      <c r="A57" s="23"/>
    </row>
    <row r="58" s="20" customFormat="1" ht="15">
      <c r="A58" s="23"/>
    </row>
  </sheetData>
  <sheetProtection/>
  <mergeCells count="10">
    <mergeCell ref="K4:Z4"/>
    <mergeCell ref="A1:Z1"/>
    <mergeCell ref="A2:Z2"/>
    <mergeCell ref="A3:Z3"/>
    <mergeCell ref="K5:R5"/>
    <mergeCell ref="S5:Z5"/>
    <mergeCell ref="G4:J4"/>
    <mergeCell ref="A5:A6"/>
    <mergeCell ref="B5:B6"/>
    <mergeCell ref="C5:J5"/>
  </mergeCells>
  <printOptions/>
  <pageMargins left="0.5905511811023623" right="0.1968503937007874" top="0.48601190476190476" bottom="0.3937007874015748" header="0.31496062992125984" footer="0.31496062992125984"/>
  <pageSetup firstPageNumber="216" useFirstPageNumber="1" horizontalDpi="600" verticalDpi="600" orientation="landscape" paperSize="9" scale="46" r:id="rId1"/>
  <headerFooter>
    <oddHeader>&amp;C&amp;P&amp;R&amp;"Times New Roman,Bold Italic"Phụ lục số 3 - Chương trình NTM
Biểu số 01</oddHeader>
  </headerFooter>
</worksheet>
</file>

<file path=xl/worksheets/sheet3.xml><?xml version="1.0" encoding="utf-8"?>
<worksheet xmlns="http://schemas.openxmlformats.org/spreadsheetml/2006/main" xmlns:r="http://schemas.openxmlformats.org/officeDocument/2006/relationships">
  <dimension ref="A1:V48"/>
  <sheetViews>
    <sheetView view="pageBreakPreview" zoomScale="70" zoomScaleNormal="70" zoomScaleSheetLayoutView="70" zoomScalePageLayoutView="55" workbookViewId="0" topLeftCell="A1">
      <selection activeCell="A1" sqref="A1:M1"/>
    </sheetView>
  </sheetViews>
  <sheetFormatPr defaultColWidth="9.00390625" defaultRowHeight="15.75"/>
  <cols>
    <col min="1" max="1" width="5.625" style="15" customWidth="1"/>
    <col min="2" max="2" width="36.25390625" style="16" customWidth="1"/>
    <col min="3" max="3" width="11.25390625" style="16" customWidth="1"/>
    <col min="4" max="10" width="9.50390625" style="16" customWidth="1"/>
    <col min="11" max="11" width="10.625" style="16" customWidth="1"/>
    <col min="12" max="12" width="12.375" style="16" customWidth="1"/>
    <col min="13" max="13" width="15.25390625" style="16" customWidth="1"/>
    <col min="14" max="14" width="16.00390625" style="16" customWidth="1"/>
    <col min="15" max="16384" width="9.00390625" style="16" customWidth="1"/>
  </cols>
  <sheetData>
    <row r="1" spans="1:13" ht="15">
      <c r="A1" s="389" t="s">
        <v>274</v>
      </c>
      <c r="B1" s="389"/>
      <c r="C1" s="389"/>
      <c r="D1" s="389"/>
      <c r="E1" s="389"/>
      <c r="F1" s="389"/>
      <c r="G1" s="389"/>
      <c r="H1" s="389"/>
      <c r="I1" s="389"/>
      <c r="J1" s="389"/>
      <c r="K1" s="389"/>
      <c r="L1" s="389"/>
      <c r="M1" s="389"/>
    </row>
    <row r="2" spans="1:13" ht="21.75" customHeight="1">
      <c r="A2" s="390" t="s">
        <v>44</v>
      </c>
      <c r="B2" s="390"/>
      <c r="C2" s="390"/>
      <c r="D2" s="390"/>
      <c r="E2" s="390"/>
      <c r="F2" s="390"/>
      <c r="G2" s="390"/>
      <c r="H2" s="390"/>
      <c r="I2" s="390"/>
      <c r="J2" s="390"/>
      <c r="K2" s="390"/>
      <c r="L2" s="390"/>
      <c r="M2" s="390"/>
    </row>
    <row r="3" spans="1:13" s="2" customFormat="1" ht="26.25" customHeight="1">
      <c r="A3" s="391" t="s">
        <v>263</v>
      </c>
      <c r="B3" s="391"/>
      <c r="C3" s="391"/>
      <c r="D3" s="391"/>
      <c r="E3" s="391"/>
      <c r="F3" s="391"/>
      <c r="G3" s="391"/>
      <c r="H3" s="391"/>
      <c r="I3" s="391"/>
      <c r="J3" s="391"/>
      <c r="K3" s="391"/>
      <c r="L3" s="391"/>
      <c r="M3" s="391"/>
    </row>
    <row r="4" spans="1:13" s="2" customFormat="1" ht="18" customHeight="1">
      <c r="A4" s="314"/>
      <c r="B4" s="3"/>
      <c r="C4" s="3"/>
      <c r="D4" s="3"/>
      <c r="E4" s="3"/>
      <c r="F4" s="295"/>
      <c r="G4" s="393"/>
      <c r="H4" s="393"/>
      <c r="I4" s="393"/>
      <c r="J4" s="393"/>
      <c r="K4" s="125"/>
      <c r="L4" s="393" t="s">
        <v>32</v>
      </c>
      <c r="M4" s="393"/>
    </row>
    <row r="5" spans="1:13" s="2" customFormat="1" ht="21" customHeight="1">
      <c r="A5" s="394" t="s">
        <v>33</v>
      </c>
      <c r="B5" s="394" t="s">
        <v>45</v>
      </c>
      <c r="C5" s="396" t="s">
        <v>264</v>
      </c>
      <c r="D5" s="397"/>
      <c r="E5" s="397"/>
      <c r="F5" s="397"/>
      <c r="G5" s="397"/>
      <c r="H5" s="397"/>
      <c r="I5" s="397"/>
      <c r="J5" s="398"/>
      <c r="K5" s="399" t="s">
        <v>142</v>
      </c>
      <c r="L5" s="399"/>
      <c r="M5" s="399"/>
    </row>
    <row r="6" spans="1:18" ht="142.5" customHeight="1">
      <c r="A6" s="395"/>
      <c r="B6" s="395"/>
      <c r="C6" s="117" t="s">
        <v>48</v>
      </c>
      <c r="D6" s="117" t="s">
        <v>50</v>
      </c>
      <c r="E6" s="117" t="s">
        <v>49</v>
      </c>
      <c r="F6" s="296" t="s">
        <v>259</v>
      </c>
      <c r="G6" s="117" t="s">
        <v>260</v>
      </c>
      <c r="H6" s="117" t="s">
        <v>53</v>
      </c>
      <c r="I6" s="117" t="s">
        <v>54</v>
      </c>
      <c r="J6" s="117" t="s">
        <v>55</v>
      </c>
      <c r="K6" s="318" t="s">
        <v>48</v>
      </c>
      <c r="L6" s="117" t="s">
        <v>46</v>
      </c>
      <c r="M6" s="117" t="s">
        <v>47</v>
      </c>
      <c r="R6" s="17"/>
    </row>
    <row r="7" spans="1:18" ht="29.25" customHeight="1">
      <c r="A7" s="315" t="s">
        <v>59</v>
      </c>
      <c r="B7" s="126" t="s">
        <v>60</v>
      </c>
      <c r="C7" s="117" t="s">
        <v>144</v>
      </c>
      <c r="D7" s="117">
        <v>2</v>
      </c>
      <c r="E7" s="117">
        <v>3</v>
      </c>
      <c r="F7" s="296">
        <v>4</v>
      </c>
      <c r="G7" s="117">
        <v>4</v>
      </c>
      <c r="H7" s="117">
        <v>5</v>
      </c>
      <c r="I7" s="117">
        <v>6</v>
      </c>
      <c r="J7" s="117">
        <v>7</v>
      </c>
      <c r="K7" s="126" t="s">
        <v>143</v>
      </c>
      <c r="L7" s="117">
        <v>9</v>
      </c>
      <c r="M7" s="117">
        <v>10</v>
      </c>
      <c r="R7" s="17"/>
    </row>
    <row r="8" spans="1:22" s="18" customFormat="1" ht="23.25" customHeight="1">
      <c r="A8" s="280"/>
      <c r="B8" s="280" t="s">
        <v>0</v>
      </c>
      <c r="C8" s="281">
        <f aca="true" t="shared" si="0" ref="C8:M8">C9+C23</f>
        <v>25164</v>
      </c>
      <c r="D8" s="281">
        <f t="shared" si="0"/>
        <v>14303</v>
      </c>
      <c r="E8" s="281">
        <f t="shared" si="0"/>
        <v>52</v>
      </c>
      <c r="F8" s="281">
        <f t="shared" si="0"/>
        <v>700</v>
      </c>
      <c r="G8" s="281">
        <f t="shared" si="0"/>
        <v>1490</v>
      </c>
      <c r="H8" s="281">
        <f t="shared" si="0"/>
        <v>4782</v>
      </c>
      <c r="I8" s="281">
        <f t="shared" si="0"/>
        <v>3246</v>
      </c>
      <c r="J8" s="281">
        <f t="shared" si="0"/>
        <v>591</v>
      </c>
      <c r="K8" s="281">
        <f t="shared" si="0"/>
        <v>24907</v>
      </c>
      <c r="L8" s="281">
        <f t="shared" si="0"/>
        <v>23723</v>
      </c>
      <c r="M8" s="281">
        <f t="shared" si="0"/>
        <v>1184</v>
      </c>
      <c r="O8" s="19"/>
      <c r="P8" s="19"/>
      <c r="Q8" s="19"/>
      <c r="R8" s="101"/>
      <c r="S8" s="19"/>
      <c r="U8" s="19"/>
      <c r="V8" s="19"/>
    </row>
    <row r="9" spans="1:19" s="18" customFormat="1" ht="23.25" customHeight="1">
      <c r="A9" s="282" t="s">
        <v>6</v>
      </c>
      <c r="B9" s="283" t="s">
        <v>51</v>
      </c>
      <c r="C9" s="281">
        <f aca="true" t="shared" si="1" ref="C9:M9">SUM(C10:C22)</f>
        <v>6318</v>
      </c>
      <c r="D9" s="281">
        <f t="shared" si="1"/>
        <v>2387</v>
      </c>
      <c r="E9" s="281">
        <f t="shared" si="1"/>
        <v>52</v>
      </c>
      <c r="F9" s="281">
        <f t="shared" si="1"/>
        <v>0</v>
      </c>
      <c r="G9" s="281">
        <f t="shared" si="1"/>
        <v>390</v>
      </c>
      <c r="H9" s="281">
        <f t="shared" si="1"/>
        <v>432</v>
      </c>
      <c r="I9" s="281">
        <f t="shared" si="1"/>
        <v>2466</v>
      </c>
      <c r="J9" s="281">
        <f t="shared" si="1"/>
        <v>591</v>
      </c>
      <c r="K9" s="281">
        <f t="shared" si="1"/>
        <v>6831</v>
      </c>
      <c r="L9" s="281">
        <f t="shared" si="1"/>
        <v>6508</v>
      </c>
      <c r="M9" s="281">
        <f t="shared" si="1"/>
        <v>323</v>
      </c>
      <c r="O9" s="19"/>
      <c r="P9" s="19"/>
      <c r="Q9" s="19"/>
      <c r="R9" s="101"/>
      <c r="S9" s="19"/>
    </row>
    <row r="10" spans="1:19" s="20" customFormat="1" ht="36">
      <c r="A10" s="284">
        <v>1</v>
      </c>
      <c r="B10" s="332" t="s">
        <v>41</v>
      </c>
      <c r="C10" s="285">
        <f>SUM(D10:J10)</f>
        <v>2837</v>
      </c>
      <c r="D10" s="285">
        <f>'Mục 3'!L12</f>
        <v>1307</v>
      </c>
      <c r="E10" s="285"/>
      <c r="F10" s="285"/>
      <c r="G10" s="285"/>
      <c r="H10" s="285"/>
      <c r="I10" s="285">
        <f>'Mục 10'!C12</f>
        <v>1530</v>
      </c>
      <c r="J10" s="285"/>
      <c r="K10" s="285">
        <f>L10+M10</f>
        <v>2837</v>
      </c>
      <c r="L10" s="285">
        <f>'PA Chi tiết'!D12</f>
        <v>2702</v>
      </c>
      <c r="M10" s="285">
        <f>'PA Chi tiết'!E12</f>
        <v>135</v>
      </c>
      <c r="O10" s="21"/>
      <c r="P10" s="21"/>
      <c r="Q10" s="21"/>
      <c r="R10" s="21"/>
      <c r="S10" s="21"/>
    </row>
    <row r="11" spans="1:17" s="20" customFormat="1" ht="45" customHeight="1">
      <c r="A11" s="286">
        <v>2</v>
      </c>
      <c r="B11" s="333" t="s">
        <v>255</v>
      </c>
      <c r="C11" s="287">
        <f>SUM(D11:J11)</f>
        <v>987</v>
      </c>
      <c r="D11" s="287">
        <f>'Mục 7'!F13</f>
        <v>500</v>
      </c>
      <c r="E11" s="287"/>
      <c r="F11" s="287"/>
      <c r="G11" s="287"/>
      <c r="H11" s="287">
        <f>'Mục 6'!C12+'Mục 2'!C11</f>
        <v>432</v>
      </c>
      <c r="I11" s="287">
        <f>'Mục 10'!F13</f>
        <v>55</v>
      </c>
      <c r="J11" s="287"/>
      <c r="K11" s="287">
        <f>L11+M11</f>
        <v>987</v>
      </c>
      <c r="L11" s="287">
        <f>'Mục 2'!D11+'Mục 6'!D12+'Mục 7'!D13+'Mục 10'!D13</f>
        <v>940</v>
      </c>
      <c r="M11" s="287">
        <f>'Mục 2'!E11+'Mục 6'!E12+'Mục 7'!E13+'Mục 10'!E13</f>
        <v>47</v>
      </c>
      <c r="Q11" s="21"/>
    </row>
    <row r="12" spans="1:20" s="20" customFormat="1" ht="23.25" customHeight="1">
      <c r="A12" s="286">
        <v>3</v>
      </c>
      <c r="B12" s="333" t="s">
        <v>12</v>
      </c>
      <c r="C12" s="287">
        <f aca="true" t="shared" si="2" ref="C12:C31">SUM(D12:J12)</f>
        <v>52</v>
      </c>
      <c r="D12" s="287"/>
      <c r="E12" s="287">
        <f>'Mục 4'!F11</f>
        <v>52</v>
      </c>
      <c r="F12" s="287"/>
      <c r="G12" s="287"/>
      <c r="H12" s="287"/>
      <c r="I12" s="287"/>
      <c r="J12" s="287"/>
      <c r="K12" s="287">
        <f aca="true" t="shared" si="3" ref="K12:K22">L12+M12</f>
        <v>67</v>
      </c>
      <c r="L12" s="287">
        <f>'PA Chi tiết'!D14</f>
        <v>64</v>
      </c>
      <c r="M12" s="287">
        <f>'PA Chi tiết'!E14</f>
        <v>3</v>
      </c>
      <c r="P12" s="21"/>
      <c r="Q12" s="21"/>
      <c r="R12" s="21"/>
      <c r="S12" s="21"/>
      <c r="T12" s="21"/>
    </row>
    <row r="13" spans="1:20" s="20" customFormat="1" ht="23.25" customHeight="1">
      <c r="A13" s="286">
        <v>4</v>
      </c>
      <c r="B13" s="333" t="s">
        <v>22</v>
      </c>
      <c r="C13" s="287">
        <f t="shared" si="2"/>
        <v>15</v>
      </c>
      <c r="D13" s="287"/>
      <c r="E13" s="287"/>
      <c r="F13" s="287"/>
      <c r="G13" s="287"/>
      <c r="H13" s="287"/>
      <c r="I13" s="287">
        <f>'Mục 10'!C14</f>
        <v>15</v>
      </c>
      <c r="J13" s="287"/>
      <c r="K13" s="287">
        <f t="shared" si="3"/>
        <v>405</v>
      </c>
      <c r="L13" s="287">
        <f>'PA Chi tiết'!D15</f>
        <v>386</v>
      </c>
      <c r="M13" s="287">
        <f>'PA Chi tiết'!E15</f>
        <v>19</v>
      </c>
      <c r="P13" s="21"/>
      <c r="Q13" s="21"/>
      <c r="R13" s="21"/>
      <c r="S13" s="21"/>
      <c r="T13" s="21"/>
    </row>
    <row r="14" spans="1:20" s="20" customFormat="1" ht="23.25" customHeight="1">
      <c r="A14" s="286">
        <v>5</v>
      </c>
      <c r="B14" s="333" t="s">
        <v>27</v>
      </c>
      <c r="C14" s="287">
        <f t="shared" si="2"/>
        <v>160</v>
      </c>
      <c r="D14" s="287"/>
      <c r="E14" s="287"/>
      <c r="F14" s="287"/>
      <c r="G14" s="287"/>
      <c r="H14" s="287"/>
      <c r="I14" s="287">
        <f>'Mục 7'!L14</f>
        <v>160</v>
      </c>
      <c r="J14" s="287"/>
      <c r="K14" s="287">
        <f t="shared" si="3"/>
        <v>160</v>
      </c>
      <c r="L14" s="287">
        <f>'Mục 7'!M14</f>
        <v>152</v>
      </c>
      <c r="M14" s="287">
        <f>'Mục 7'!N14</f>
        <v>8</v>
      </c>
      <c r="P14" s="21"/>
      <c r="Q14" s="21"/>
      <c r="R14" s="21"/>
      <c r="S14" s="21"/>
      <c r="T14" s="21"/>
    </row>
    <row r="15" spans="1:20" s="20" customFormat="1" ht="23.25" customHeight="1">
      <c r="A15" s="286">
        <v>6</v>
      </c>
      <c r="B15" s="333" t="s">
        <v>21</v>
      </c>
      <c r="C15" s="287">
        <f t="shared" si="2"/>
        <v>30</v>
      </c>
      <c r="D15" s="287">
        <f>'Mục 3'!C13</f>
        <v>30</v>
      </c>
      <c r="E15" s="287"/>
      <c r="F15" s="287"/>
      <c r="G15" s="287"/>
      <c r="H15" s="287"/>
      <c r="I15" s="287"/>
      <c r="J15" s="287"/>
      <c r="K15" s="287">
        <f t="shared" si="3"/>
        <v>30</v>
      </c>
      <c r="L15" s="287">
        <f>'Mục 3'!D13</f>
        <v>28</v>
      </c>
      <c r="M15" s="287">
        <f>'Mục 3'!E13</f>
        <v>2</v>
      </c>
      <c r="P15" s="21"/>
      <c r="Q15" s="21"/>
      <c r="R15" s="21"/>
      <c r="S15" s="21"/>
      <c r="T15" s="21"/>
    </row>
    <row r="16" spans="1:20" s="20" customFormat="1" ht="23.25" customHeight="1">
      <c r="A16" s="286">
        <v>7</v>
      </c>
      <c r="B16" s="333" t="s">
        <v>257</v>
      </c>
      <c r="C16" s="287">
        <f t="shared" si="2"/>
        <v>390</v>
      </c>
      <c r="D16" s="287"/>
      <c r="E16" s="287"/>
      <c r="F16" s="287"/>
      <c r="G16" s="287">
        <f>'Mục 7'!I12</f>
        <v>390</v>
      </c>
      <c r="H16" s="287"/>
      <c r="I16" s="287"/>
      <c r="J16" s="287"/>
      <c r="K16" s="287">
        <f t="shared" si="3"/>
        <v>390</v>
      </c>
      <c r="L16" s="287">
        <f>'Mục 7'!J12</f>
        <v>372</v>
      </c>
      <c r="M16" s="287">
        <f>'Mục 7'!K12</f>
        <v>18</v>
      </c>
      <c r="P16" s="21"/>
      <c r="Q16" s="21"/>
      <c r="R16" s="21"/>
      <c r="S16" s="21"/>
      <c r="T16" s="21"/>
    </row>
    <row r="17" spans="1:20" s="20" customFormat="1" ht="23.25" customHeight="1">
      <c r="A17" s="286">
        <v>8</v>
      </c>
      <c r="B17" s="333" t="s">
        <v>268</v>
      </c>
      <c r="C17" s="287">
        <f>SUM(D17:J17)</f>
        <v>80</v>
      </c>
      <c r="D17" s="287"/>
      <c r="E17" s="287"/>
      <c r="F17" s="287"/>
      <c r="G17" s="287"/>
      <c r="H17" s="287"/>
      <c r="I17" s="287">
        <f>'Mục 10'!C33</f>
        <v>80</v>
      </c>
      <c r="J17" s="287"/>
      <c r="K17" s="287">
        <f t="shared" si="3"/>
        <v>168</v>
      </c>
      <c r="L17" s="287">
        <f>'PA Chi tiết'!D19</f>
        <v>160</v>
      </c>
      <c r="M17" s="287">
        <f>'PA Chi tiết'!E19</f>
        <v>8</v>
      </c>
      <c r="P17" s="21"/>
      <c r="Q17" s="21"/>
      <c r="R17" s="21"/>
      <c r="S17" s="21"/>
      <c r="T17" s="21"/>
    </row>
    <row r="18" spans="1:20" s="20" customFormat="1" ht="23.25" customHeight="1">
      <c r="A18" s="286">
        <v>9</v>
      </c>
      <c r="B18" s="333" t="s">
        <v>1</v>
      </c>
      <c r="C18" s="287">
        <f t="shared" si="2"/>
        <v>280</v>
      </c>
      <c r="D18" s="287">
        <f>'Mục 3'!C16</f>
        <v>0</v>
      </c>
      <c r="E18" s="287"/>
      <c r="F18" s="287"/>
      <c r="G18" s="287"/>
      <c r="H18" s="287"/>
      <c r="I18" s="287">
        <f>'Mục 8'!C12</f>
        <v>280</v>
      </c>
      <c r="J18" s="287"/>
      <c r="K18" s="287">
        <f t="shared" si="3"/>
        <v>290</v>
      </c>
      <c r="L18" s="287">
        <f>'PA Chi tiết'!D20</f>
        <v>277</v>
      </c>
      <c r="M18" s="287">
        <f>'PA Chi tiết'!E20</f>
        <v>13</v>
      </c>
      <c r="P18" s="21"/>
      <c r="Q18" s="21"/>
      <c r="R18" s="21"/>
      <c r="S18" s="21"/>
      <c r="T18" s="21"/>
    </row>
    <row r="19" spans="1:20" s="20" customFormat="1" ht="23.25" customHeight="1">
      <c r="A19" s="286">
        <v>10</v>
      </c>
      <c r="B19" s="333" t="s">
        <v>141</v>
      </c>
      <c r="C19" s="287">
        <f t="shared" si="2"/>
        <v>150</v>
      </c>
      <c r="D19" s="287"/>
      <c r="E19" s="287"/>
      <c r="F19" s="287"/>
      <c r="G19" s="287"/>
      <c r="H19" s="287">
        <f>'Mục 6'!C13</f>
        <v>0</v>
      </c>
      <c r="I19" s="287">
        <f>'Mục 8'!C13</f>
        <v>150</v>
      </c>
      <c r="J19" s="287"/>
      <c r="K19" s="287">
        <f t="shared" si="3"/>
        <v>160</v>
      </c>
      <c r="L19" s="287">
        <f>'PA Chi tiết'!D21</f>
        <v>153</v>
      </c>
      <c r="M19" s="287">
        <f>'PA Chi tiết'!E21</f>
        <v>7</v>
      </c>
      <c r="P19" s="21"/>
      <c r="Q19" s="21"/>
      <c r="R19" s="21"/>
      <c r="S19" s="21"/>
      <c r="T19" s="21"/>
    </row>
    <row r="20" spans="1:20" s="20" customFormat="1" ht="23.25" customHeight="1">
      <c r="A20" s="286">
        <v>11</v>
      </c>
      <c r="B20" s="333" t="s">
        <v>109</v>
      </c>
      <c r="C20" s="287">
        <f t="shared" si="2"/>
        <v>196</v>
      </c>
      <c r="D20" s="287"/>
      <c r="E20" s="287"/>
      <c r="F20" s="287"/>
      <c r="G20" s="287"/>
      <c r="H20" s="287"/>
      <c r="I20" s="287">
        <f>'Mục 8'!O15</f>
        <v>196</v>
      </c>
      <c r="J20" s="287"/>
      <c r="K20" s="287">
        <f t="shared" si="3"/>
        <v>196</v>
      </c>
      <c r="L20" s="287">
        <f>'Mục 8'!P15</f>
        <v>187</v>
      </c>
      <c r="M20" s="287">
        <f>'PA Chi tiết'!E22</f>
        <v>9</v>
      </c>
      <c r="P20" s="21"/>
      <c r="Q20" s="21"/>
      <c r="R20" s="21"/>
      <c r="S20" s="21"/>
      <c r="T20" s="21"/>
    </row>
    <row r="21" spans="1:20" s="20" customFormat="1" ht="23.25" customHeight="1">
      <c r="A21" s="286">
        <v>12</v>
      </c>
      <c r="B21" s="333" t="s">
        <v>111</v>
      </c>
      <c r="C21" s="287">
        <f t="shared" si="2"/>
        <v>591</v>
      </c>
      <c r="D21" s="287"/>
      <c r="E21" s="287"/>
      <c r="F21" s="287"/>
      <c r="G21" s="287"/>
      <c r="H21" s="287"/>
      <c r="I21" s="287"/>
      <c r="J21" s="287">
        <f>'Mục 9'!F10</f>
        <v>591</v>
      </c>
      <c r="K21" s="287">
        <f t="shared" si="3"/>
        <v>591</v>
      </c>
      <c r="L21" s="287">
        <f>'Mục 9'!G10</f>
        <v>563</v>
      </c>
      <c r="M21" s="287">
        <f>'Mục 9'!H10</f>
        <v>28</v>
      </c>
      <c r="P21" s="21"/>
      <c r="Q21" s="21"/>
      <c r="R21" s="21"/>
      <c r="S21" s="21"/>
      <c r="T21" s="21"/>
    </row>
    <row r="22" spans="1:20" s="20" customFormat="1" ht="23.25" customHeight="1">
      <c r="A22" s="286">
        <v>13</v>
      </c>
      <c r="B22" s="334" t="s">
        <v>269</v>
      </c>
      <c r="C22" s="288">
        <f>SUM(D22:J22)</f>
        <v>550</v>
      </c>
      <c r="D22" s="288">
        <f>'Mục 3'!C17</f>
        <v>550</v>
      </c>
      <c r="E22" s="288"/>
      <c r="F22" s="288"/>
      <c r="G22" s="288"/>
      <c r="H22" s="288"/>
      <c r="I22" s="288"/>
      <c r="J22" s="288"/>
      <c r="K22" s="287">
        <f t="shared" si="3"/>
        <v>550</v>
      </c>
      <c r="L22" s="288">
        <f>'PA Chi tiết'!D34</f>
        <v>524</v>
      </c>
      <c r="M22" s="288">
        <f>'PA Chi tiết'!E34</f>
        <v>26</v>
      </c>
      <c r="P22" s="21"/>
      <c r="Q22" s="21"/>
      <c r="R22" s="21"/>
      <c r="S22" s="21"/>
      <c r="T22" s="21"/>
    </row>
    <row r="23" spans="1:20" s="18" customFormat="1" ht="31.5" customHeight="1">
      <c r="A23" s="289" t="s">
        <v>7</v>
      </c>
      <c r="B23" s="290" t="s">
        <v>52</v>
      </c>
      <c r="C23" s="281">
        <f>SUM(C24:C31)</f>
        <v>18846</v>
      </c>
      <c r="D23" s="281">
        <f aca="true" t="shared" si="4" ref="D23:M23">SUM(D24:D31)</f>
        <v>11916</v>
      </c>
      <c r="E23" s="281">
        <f t="shared" si="4"/>
        <v>0</v>
      </c>
      <c r="F23" s="281">
        <f>SUM(F24:F31)</f>
        <v>700</v>
      </c>
      <c r="G23" s="281">
        <f t="shared" si="4"/>
        <v>1100</v>
      </c>
      <c r="H23" s="281">
        <f t="shared" si="4"/>
        <v>4350</v>
      </c>
      <c r="I23" s="281">
        <f t="shared" si="4"/>
        <v>780</v>
      </c>
      <c r="J23" s="281">
        <f t="shared" si="4"/>
        <v>0</v>
      </c>
      <c r="K23" s="281">
        <f>SUM(K24:K31)</f>
        <v>18076</v>
      </c>
      <c r="L23" s="281">
        <f t="shared" si="4"/>
        <v>17215</v>
      </c>
      <c r="M23" s="281">
        <f t="shared" si="4"/>
        <v>861</v>
      </c>
      <c r="P23" s="19"/>
      <c r="Q23" s="19"/>
      <c r="T23" s="19"/>
    </row>
    <row r="24" spans="1:13" s="20" customFormat="1" ht="29.25" customHeight="1">
      <c r="A24" s="284">
        <v>1</v>
      </c>
      <c r="B24" s="291" t="s">
        <v>2</v>
      </c>
      <c r="C24" s="285">
        <f t="shared" si="2"/>
        <v>3210</v>
      </c>
      <c r="D24" s="285">
        <f>'Mục 3'!C19</f>
        <v>2675</v>
      </c>
      <c r="E24" s="285"/>
      <c r="F24" s="285">
        <f>'Mục 2'!C14</f>
        <v>350</v>
      </c>
      <c r="G24" s="285"/>
      <c r="H24" s="285">
        <f>'Mục 6'!C15</f>
        <v>50</v>
      </c>
      <c r="I24" s="285">
        <f>'Mục 8'!C17+'Mục 10'!C35</f>
        <v>135</v>
      </c>
      <c r="J24" s="285"/>
      <c r="K24" s="285">
        <f>L24+M24</f>
        <v>3210</v>
      </c>
      <c r="L24" s="285">
        <f>'Mục 3'!D19+'Mục 2'!D14+'Mục 6'!D15+'Mục 8'!D17+'Mục 10'!D35</f>
        <v>3056</v>
      </c>
      <c r="M24" s="285">
        <f>'Mục 3'!E19+'Mục 2'!E14+'Mục 6'!E15+'Mục 8'!E17+'Mục 10'!E35</f>
        <v>154</v>
      </c>
    </row>
    <row r="25" spans="1:13" s="20" customFormat="1" ht="29.25" customHeight="1">
      <c r="A25" s="286">
        <v>2</v>
      </c>
      <c r="B25" s="292" t="s">
        <v>4</v>
      </c>
      <c r="C25" s="287">
        <f t="shared" si="2"/>
        <v>1472</v>
      </c>
      <c r="D25" s="287">
        <f>'Mục 3'!C20</f>
        <v>1012</v>
      </c>
      <c r="E25" s="287"/>
      <c r="F25" s="287">
        <f>'Mục 2'!C13</f>
        <v>350</v>
      </c>
      <c r="G25" s="287"/>
      <c r="H25" s="287">
        <f>'Mục 6'!C16</f>
        <v>0</v>
      </c>
      <c r="I25" s="287">
        <f>'Mục 10'!C36+'Mục 8'!C18</f>
        <v>110</v>
      </c>
      <c r="J25" s="287"/>
      <c r="K25" s="287">
        <f>L25+M25</f>
        <v>1502</v>
      </c>
      <c r="L25" s="287">
        <f>'Mục 2'!D13+'Mục 3'!D20+'Mục 6'!D16+'Mục 8'!D17+'Mục 10'!D36</f>
        <v>1431</v>
      </c>
      <c r="M25" s="287">
        <f>'Mục 2'!E13+'Mục 3'!E20+'Mục 6'!E16+'Mục 8'!E17+'Mục 10'!E36</f>
        <v>71</v>
      </c>
    </row>
    <row r="26" spans="1:13" s="20" customFormat="1" ht="29.25" customHeight="1">
      <c r="A26" s="286">
        <v>3</v>
      </c>
      <c r="B26" s="292" t="s">
        <v>9</v>
      </c>
      <c r="C26" s="287">
        <f t="shared" si="2"/>
        <v>5472</v>
      </c>
      <c r="D26" s="287">
        <f>'Mục 3'!C21+'Mục 11'!C13</f>
        <v>5077</v>
      </c>
      <c r="E26" s="287"/>
      <c r="F26" s="287"/>
      <c r="G26" s="287">
        <f>'Mục 5'!C10</f>
        <v>240</v>
      </c>
      <c r="H26" s="287">
        <f>'Mục 6'!C17</f>
        <v>0</v>
      </c>
      <c r="I26" s="287">
        <f>'Mục 10'!C37+'Mục 8'!C19</f>
        <v>155</v>
      </c>
      <c r="J26" s="287"/>
      <c r="K26" s="287">
        <f aca="true" t="shared" si="5" ref="K26:K31">L26+M26</f>
        <v>5472</v>
      </c>
      <c r="L26" s="287">
        <f>'Mục 3'!D21+'Mục 5'!D10+'Mục 6'!D17+'Mục 8'!D19+'Mục 10'!D37</f>
        <v>5210</v>
      </c>
      <c r="M26" s="287">
        <f>'Mục 3'!E21+'Mục 5'!E10+'Mục 6'!E17+'Mục 8'!E19+'Mục 10'!E37</f>
        <v>262</v>
      </c>
    </row>
    <row r="27" spans="1:13" s="20" customFormat="1" ht="29.25" customHeight="1">
      <c r="A27" s="286">
        <v>4</v>
      </c>
      <c r="B27" s="292" t="s">
        <v>5</v>
      </c>
      <c r="C27" s="287">
        <f t="shared" si="2"/>
        <v>915</v>
      </c>
      <c r="D27" s="287">
        <f>'Mục 3'!C22+'Mục 11'!C14</f>
        <v>750</v>
      </c>
      <c r="E27" s="287"/>
      <c r="F27" s="287"/>
      <c r="G27" s="287">
        <f>'Mục 5'!C12</f>
        <v>80</v>
      </c>
      <c r="H27" s="287">
        <f>'Mục 6'!C18</f>
        <v>0</v>
      </c>
      <c r="I27" s="287">
        <f>'Mục 10'!C38+'Mục 8'!C20</f>
        <v>85</v>
      </c>
      <c r="J27" s="287"/>
      <c r="K27" s="287">
        <f t="shared" si="5"/>
        <v>835</v>
      </c>
      <c r="L27" s="287">
        <f>'Mục 3'!D22+'Mục 6'!D18+'Mục 8'!D20+'Mục 10'!D38</f>
        <v>796</v>
      </c>
      <c r="M27" s="287">
        <f>'Mục 3'!E22+'Mục 6'!E18+'Mục 8'!E20+'Mục 10'!E38</f>
        <v>39</v>
      </c>
    </row>
    <row r="28" spans="1:13" s="20" customFormat="1" ht="29.25" customHeight="1">
      <c r="A28" s="286">
        <v>5</v>
      </c>
      <c r="B28" s="292" t="s">
        <v>3</v>
      </c>
      <c r="C28" s="287">
        <f t="shared" si="2"/>
        <v>2725</v>
      </c>
      <c r="D28" s="287">
        <f>'Mục 3'!C23</f>
        <v>250</v>
      </c>
      <c r="E28" s="287"/>
      <c r="F28" s="287"/>
      <c r="G28" s="287">
        <f>'Mục 5'!C13</f>
        <v>560</v>
      </c>
      <c r="H28" s="287">
        <f>'Mục 2'!C15</f>
        <v>1800</v>
      </c>
      <c r="I28" s="287">
        <f>'Mục 8'!C21+'Mục 10'!C39</f>
        <v>115</v>
      </c>
      <c r="J28" s="287"/>
      <c r="K28" s="287">
        <f t="shared" si="5"/>
        <v>2165</v>
      </c>
      <c r="L28" s="287">
        <f>'Mục 3'!D23+'Mục 2'!D15+'Mục 8'!D21+'Mục 10'!D39</f>
        <v>2063</v>
      </c>
      <c r="M28" s="287">
        <f>'Mục 3'!E23+'Mục 2'!E15+'Mục 8'!E21+'Mục 10'!E39</f>
        <v>102</v>
      </c>
    </row>
    <row r="29" spans="1:13" s="20" customFormat="1" ht="31.5" customHeight="1">
      <c r="A29" s="286">
        <v>6</v>
      </c>
      <c r="B29" s="292" t="s">
        <v>108</v>
      </c>
      <c r="C29" s="287">
        <f t="shared" si="2"/>
        <v>470</v>
      </c>
      <c r="D29" s="287">
        <f>'Mục 3'!C24</f>
        <v>410</v>
      </c>
      <c r="E29" s="287"/>
      <c r="F29" s="287"/>
      <c r="G29" s="287"/>
      <c r="H29" s="287"/>
      <c r="I29" s="287">
        <f>'Mục 10'!C40</f>
        <v>60</v>
      </c>
      <c r="J29" s="287"/>
      <c r="K29" s="287">
        <f t="shared" si="5"/>
        <v>470</v>
      </c>
      <c r="L29" s="287">
        <f>'Mục 3'!D24+'Mục 10'!D40</f>
        <v>447</v>
      </c>
      <c r="M29" s="287">
        <f>'Mục 3'!E24+'Mục 10'!E40</f>
        <v>23</v>
      </c>
    </row>
    <row r="30" spans="1:13" s="20" customFormat="1" ht="31.5" customHeight="1">
      <c r="A30" s="286">
        <v>7</v>
      </c>
      <c r="B30" s="292" t="s">
        <v>10</v>
      </c>
      <c r="C30" s="287">
        <f t="shared" si="2"/>
        <v>680</v>
      </c>
      <c r="D30" s="287">
        <f>'Mục 3'!C25+'Mục 11'!C16</f>
        <v>450</v>
      </c>
      <c r="E30" s="287"/>
      <c r="F30" s="287"/>
      <c r="G30" s="287">
        <f>'Mục 5'!C14</f>
        <v>160</v>
      </c>
      <c r="H30" s="287">
        <f>'Mục 6'!C20</f>
        <v>0</v>
      </c>
      <c r="I30" s="287">
        <f>'Mục 8'!C23+'Mục 10'!C41</f>
        <v>70</v>
      </c>
      <c r="J30" s="287"/>
      <c r="K30" s="287">
        <f t="shared" si="5"/>
        <v>520</v>
      </c>
      <c r="L30" s="287">
        <f>'Mục 3'!D25+'Mục 6'!D20+'Mục 8'!D23+'Mục 10'!D41</f>
        <v>496</v>
      </c>
      <c r="M30" s="287">
        <f>'Mục 3'!E25+'Mục 6'!E20+'Mục 8'!E23+'Mục 10'!E41</f>
        <v>24</v>
      </c>
    </row>
    <row r="31" spans="1:13" s="20" customFormat="1" ht="27" customHeight="1">
      <c r="A31" s="293">
        <v>6</v>
      </c>
      <c r="B31" s="294" t="s">
        <v>11</v>
      </c>
      <c r="C31" s="288">
        <f t="shared" si="2"/>
        <v>3902</v>
      </c>
      <c r="D31" s="288">
        <f>'Mục 3'!C26+'Mục 11'!C17</f>
        <v>1292</v>
      </c>
      <c r="E31" s="288">
        <f>'Mục 4'!C13</f>
        <v>0</v>
      </c>
      <c r="F31" s="288"/>
      <c r="G31" s="288">
        <f>'Mục 5'!C11</f>
        <v>60</v>
      </c>
      <c r="H31" s="288">
        <f>'Mục 6'!C21</f>
        <v>2500</v>
      </c>
      <c r="I31" s="288">
        <f>'Mục 10'!C42+'Mục 8'!C24</f>
        <v>50</v>
      </c>
      <c r="J31" s="288"/>
      <c r="K31" s="288">
        <f t="shared" si="5"/>
        <v>3902</v>
      </c>
      <c r="L31" s="288">
        <f>'Mục 3'!D26+'Mục 5'!D11+'Mục 6'!D21+'Mục 8'!D24+'Mục 10'!D42</f>
        <v>3716</v>
      </c>
      <c r="M31" s="288">
        <f>'Mục 3'!E26+'Mục 5'!E11+'Mục 6'!E21+'Mục 8'!E24+'Mục 10'!E42</f>
        <v>186</v>
      </c>
    </row>
    <row r="32" s="20" customFormat="1" ht="15">
      <c r="A32" s="23"/>
    </row>
    <row r="33" s="20" customFormat="1" ht="15">
      <c r="A33" s="23"/>
    </row>
    <row r="34" s="20" customFormat="1" ht="15">
      <c r="A34" s="23"/>
    </row>
    <row r="35" s="20" customFormat="1" ht="15">
      <c r="A35" s="23"/>
    </row>
    <row r="36" s="20" customFormat="1" ht="15">
      <c r="A36" s="23"/>
    </row>
    <row r="37" s="20" customFormat="1" ht="15">
      <c r="A37" s="23"/>
    </row>
    <row r="38" s="20" customFormat="1" ht="15">
      <c r="A38" s="23"/>
    </row>
    <row r="39" s="20" customFormat="1" ht="15">
      <c r="A39" s="23"/>
    </row>
    <row r="40" s="20" customFormat="1" ht="15">
      <c r="A40" s="23"/>
    </row>
    <row r="41" s="20" customFormat="1" ht="15">
      <c r="A41" s="23"/>
    </row>
    <row r="42" s="20" customFormat="1" ht="15">
      <c r="A42" s="23"/>
    </row>
    <row r="43" s="20" customFormat="1" ht="15">
      <c r="A43" s="23"/>
    </row>
    <row r="44" s="20" customFormat="1" ht="15">
      <c r="A44" s="23"/>
    </row>
    <row r="45" s="20" customFormat="1" ht="15">
      <c r="A45" s="23"/>
    </row>
    <row r="46" s="20" customFormat="1" ht="15">
      <c r="A46" s="23"/>
    </row>
    <row r="47" s="20" customFormat="1" ht="15">
      <c r="A47" s="23"/>
    </row>
    <row r="48" s="20" customFormat="1" ht="15">
      <c r="A48" s="23"/>
    </row>
  </sheetData>
  <sheetProtection/>
  <mergeCells count="9">
    <mergeCell ref="G4:J4"/>
    <mergeCell ref="A1:M1"/>
    <mergeCell ref="A2:M2"/>
    <mergeCell ref="L4:M4"/>
    <mergeCell ref="A3:M3"/>
    <mergeCell ref="C5:J5"/>
    <mergeCell ref="B5:B6"/>
    <mergeCell ref="A5:A6"/>
    <mergeCell ref="K5:M5"/>
  </mergeCells>
  <printOptions/>
  <pageMargins left="0.7874015748031497" right="0.5905511811023623" top="0.7874015748031497" bottom="0.5905511811023623" header="0.31496062992125984" footer="0.31496062992125984"/>
  <pageSetup horizontalDpi="600" verticalDpi="600" orientation="portrait" scale="53" r:id="rId1"/>
  <headerFooter>
    <oddHeader>&amp;RBiểu số 01</oddHeader>
  </headerFooter>
</worksheet>
</file>

<file path=xl/worksheets/sheet4.xml><?xml version="1.0" encoding="utf-8"?>
<worksheet xmlns="http://schemas.openxmlformats.org/spreadsheetml/2006/main" xmlns:r="http://schemas.openxmlformats.org/officeDocument/2006/relationships">
  <dimension ref="A1:O47"/>
  <sheetViews>
    <sheetView view="pageLayout" zoomScaleNormal="70" zoomScaleSheetLayoutView="85" workbookViewId="0" topLeftCell="A1">
      <selection activeCell="C11" sqref="C11"/>
    </sheetView>
  </sheetViews>
  <sheetFormatPr defaultColWidth="9.00390625" defaultRowHeight="15.75"/>
  <cols>
    <col min="1" max="1" width="5.50390625" style="24" customWidth="1"/>
    <col min="2" max="2" width="52.125" style="24" customWidth="1"/>
    <col min="3" max="4" width="13.875" style="24" customWidth="1"/>
    <col min="5" max="5" width="16.50390625" style="24" customWidth="1"/>
    <col min="6" max="6" width="23.75390625" style="144" customWidth="1"/>
    <col min="7" max="16384" width="9.00390625" style="24" customWidth="1"/>
  </cols>
  <sheetData>
    <row r="1" spans="1:15" ht="41.25" customHeight="1">
      <c r="A1" s="400" t="s">
        <v>295</v>
      </c>
      <c r="B1" s="400"/>
      <c r="C1" s="400"/>
      <c r="D1" s="400"/>
      <c r="E1" s="400"/>
      <c r="F1" s="400"/>
      <c r="G1" s="25"/>
      <c r="H1" s="25"/>
      <c r="I1" s="25"/>
      <c r="J1" s="25"/>
      <c r="K1" s="25"/>
      <c r="L1" s="25"/>
      <c r="M1" s="25"/>
      <c r="N1" s="25"/>
      <c r="O1" s="25"/>
    </row>
    <row r="2" spans="1:15" ht="19.5" customHeight="1">
      <c r="A2" s="401" t="s">
        <v>67</v>
      </c>
      <c r="B2" s="401"/>
      <c r="C2" s="401"/>
      <c r="D2" s="401"/>
      <c r="E2" s="401"/>
      <c r="F2" s="401"/>
      <c r="G2" s="26"/>
      <c r="H2" s="26"/>
      <c r="I2" s="26"/>
      <c r="J2" s="26"/>
      <c r="K2" s="26"/>
      <c r="L2" s="26"/>
      <c r="M2" s="26"/>
      <c r="N2" s="26"/>
      <c r="O2" s="26"/>
    </row>
    <row r="3" spans="1:15" ht="27" customHeight="1">
      <c r="A3" s="402" t="str">
        <f>'0 1'!A3:Z3</f>
        <v>(Kèm theo Báo cáo số  809/BC-UBND ngày 27 tháng 11 năm 2023 của UBND tỉnh Bắc Kạn)</v>
      </c>
      <c r="B3" s="402"/>
      <c r="C3" s="402"/>
      <c r="D3" s="402"/>
      <c r="E3" s="402"/>
      <c r="F3" s="402"/>
      <c r="G3" s="27"/>
      <c r="H3" s="27"/>
      <c r="I3" s="27"/>
      <c r="J3" s="27"/>
      <c r="K3" s="27"/>
      <c r="L3" s="27"/>
      <c r="M3" s="27"/>
      <c r="N3" s="27"/>
      <c r="O3" s="27"/>
    </row>
    <row r="4" ht="21.75" customHeight="1">
      <c r="F4" s="28" t="s">
        <v>32</v>
      </c>
    </row>
    <row r="5" spans="1:6" ht="27" customHeight="1">
      <c r="A5" s="403" t="s">
        <v>33</v>
      </c>
      <c r="B5" s="403" t="s">
        <v>68</v>
      </c>
      <c r="C5" s="403" t="s">
        <v>264</v>
      </c>
      <c r="D5" s="405" t="s">
        <v>56</v>
      </c>
      <c r="E5" s="406"/>
      <c r="F5" s="403" t="s">
        <v>57</v>
      </c>
    </row>
    <row r="6" spans="1:6" ht="45" customHeight="1">
      <c r="A6" s="404"/>
      <c r="B6" s="404"/>
      <c r="C6" s="404"/>
      <c r="D6" s="30" t="s">
        <v>46</v>
      </c>
      <c r="E6" s="29" t="s">
        <v>58</v>
      </c>
      <c r="F6" s="404"/>
    </row>
    <row r="7" spans="1:6" ht="25.5" customHeight="1">
      <c r="A7" s="31" t="s">
        <v>59</v>
      </c>
      <c r="B7" s="31" t="s">
        <v>60</v>
      </c>
      <c r="C7" s="31" t="s">
        <v>61</v>
      </c>
      <c r="D7" s="31">
        <v>2</v>
      </c>
      <c r="E7" s="31">
        <v>3</v>
      </c>
      <c r="F7" s="31">
        <v>4</v>
      </c>
    </row>
    <row r="8" spans="1:8" ht="24" customHeight="1">
      <c r="A8" s="32"/>
      <c r="B8" s="33" t="s">
        <v>62</v>
      </c>
      <c r="C8" s="34">
        <f>C9+C14+C21+C23+C25+C30+C34+C40+C42+C46+C11</f>
        <v>27938</v>
      </c>
      <c r="D8" s="34">
        <f>D9+D14+D21+D23+D25+D30+D34+D40+D42+D46+D11</f>
        <v>26607</v>
      </c>
      <c r="E8" s="34">
        <f>E9+E14+E21+E23+E25+E30+E34+E40+E42+E46+E11</f>
        <v>1331</v>
      </c>
      <c r="F8" s="30"/>
      <c r="H8" s="73"/>
    </row>
    <row r="9" spans="1:8" s="142" customFormat="1" ht="34.5" customHeight="1" hidden="1">
      <c r="A9" s="33">
        <v>1</v>
      </c>
      <c r="B9" s="112" t="s">
        <v>69</v>
      </c>
      <c r="C9" s="34">
        <f>C10</f>
        <v>0</v>
      </c>
      <c r="D9" s="34">
        <f>D10</f>
        <v>0</v>
      </c>
      <c r="E9" s="34">
        <f>E10</f>
        <v>0</v>
      </c>
      <c r="F9" s="30"/>
      <c r="H9" s="145"/>
    </row>
    <row r="10" spans="1:6" ht="45" customHeight="1" hidden="1">
      <c r="A10" s="87" t="s">
        <v>20</v>
      </c>
      <c r="B10" s="96" t="s">
        <v>74</v>
      </c>
      <c r="C10" s="100">
        <f>D10+E10</f>
        <v>0</v>
      </c>
      <c r="D10" s="100">
        <f>'Mục 1'!G10</f>
        <v>0</v>
      </c>
      <c r="E10" s="100">
        <f>'Mục 1'!H10</f>
        <v>0</v>
      </c>
      <c r="F10" s="141" t="s">
        <v>145</v>
      </c>
    </row>
    <row r="11" spans="1:8" s="142" customFormat="1" ht="52.5" customHeight="1">
      <c r="A11" s="33">
        <v>1</v>
      </c>
      <c r="B11" s="112" t="s">
        <v>137</v>
      </c>
      <c r="C11" s="34">
        <f>C13+C12</f>
        <v>4032</v>
      </c>
      <c r="D11" s="34">
        <f>D13+D12</f>
        <v>3840</v>
      </c>
      <c r="E11" s="34">
        <f>E13+E12</f>
        <v>192</v>
      </c>
      <c r="F11" s="30" t="s">
        <v>275</v>
      </c>
      <c r="H11" s="145"/>
    </row>
    <row r="12" spans="1:6" ht="49.5" customHeight="1">
      <c r="A12" s="87"/>
      <c r="B12" s="96" t="s">
        <v>277</v>
      </c>
      <c r="C12" s="100">
        <f>D12+E12</f>
        <v>132</v>
      </c>
      <c r="D12" s="100">
        <f>'Mục 2'!G9</f>
        <v>126</v>
      </c>
      <c r="E12" s="100">
        <f>'Mục 2'!H9</f>
        <v>6</v>
      </c>
      <c r="F12" s="141"/>
    </row>
    <row r="13" spans="1:6" ht="33" customHeight="1">
      <c r="A13" s="87" t="s">
        <v>20</v>
      </c>
      <c r="B13" s="96" t="s">
        <v>138</v>
      </c>
      <c r="C13" s="100">
        <f>D13+E13</f>
        <v>3900</v>
      </c>
      <c r="D13" s="100">
        <f>'Mục 2'!J9</f>
        <v>3714</v>
      </c>
      <c r="E13" s="100">
        <f>'Mục 2'!K9</f>
        <v>186</v>
      </c>
      <c r="F13" s="141"/>
    </row>
    <row r="14" spans="1:6" s="146" customFormat="1" ht="39.75" customHeight="1">
      <c r="A14" s="33">
        <v>2</v>
      </c>
      <c r="B14" s="112" t="s">
        <v>92</v>
      </c>
      <c r="C14" s="34">
        <f>SUM(C15:C20)</f>
        <v>14034</v>
      </c>
      <c r="D14" s="34">
        <f>SUM(D15:D20)</f>
        <v>13366</v>
      </c>
      <c r="E14" s="34">
        <f>SUM(E15:E20)</f>
        <v>668</v>
      </c>
      <c r="F14" s="30" t="s">
        <v>63</v>
      </c>
    </row>
    <row r="15" spans="1:6" ht="47.25" customHeight="1">
      <c r="A15" s="82" t="s">
        <v>20</v>
      </c>
      <c r="B15" s="83" t="s">
        <v>28</v>
      </c>
      <c r="C15" s="84">
        <f aca="true" t="shared" si="0" ref="C15:C20">SUM(D15:E15)</f>
        <v>421</v>
      </c>
      <c r="D15" s="84">
        <f>'Mục 3'!G10</f>
        <v>401</v>
      </c>
      <c r="E15" s="84">
        <f>'Mục 3'!H10</f>
        <v>20</v>
      </c>
      <c r="F15" s="85"/>
    </row>
    <row r="16" spans="1:6" ht="44.25" customHeight="1">
      <c r="A16" s="38" t="s">
        <v>20</v>
      </c>
      <c r="B16" s="39" t="s">
        <v>23</v>
      </c>
      <c r="C16" s="36">
        <f t="shared" si="0"/>
        <v>8166</v>
      </c>
      <c r="D16" s="36">
        <f>'Mục 3'!J10</f>
        <v>7777</v>
      </c>
      <c r="E16" s="36">
        <f>'Mục 3'!K10</f>
        <v>389</v>
      </c>
      <c r="F16" s="37"/>
    </row>
    <row r="17" spans="1:6" ht="21" customHeight="1">
      <c r="A17" s="38" t="s">
        <v>20</v>
      </c>
      <c r="B17" s="39" t="s">
        <v>13</v>
      </c>
      <c r="C17" s="36">
        <f t="shared" si="0"/>
        <v>3267</v>
      </c>
      <c r="D17" s="36">
        <f>'Mục 3'!M10</f>
        <v>3112</v>
      </c>
      <c r="E17" s="36">
        <f>'Mục 3'!N10</f>
        <v>155</v>
      </c>
      <c r="F17" s="37"/>
    </row>
    <row r="18" spans="1:6" ht="36.75" customHeight="1">
      <c r="A18" s="38" t="s">
        <v>20</v>
      </c>
      <c r="B18" s="39" t="s">
        <v>29</v>
      </c>
      <c r="C18" s="36">
        <f t="shared" si="0"/>
        <v>550</v>
      </c>
      <c r="D18" s="36">
        <f>'Mục 3'!S10</f>
        <v>524</v>
      </c>
      <c r="E18" s="36">
        <f>'Mục 3'!T10</f>
        <v>26</v>
      </c>
      <c r="F18" s="37"/>
    </row>
    <row r="19" spans="1:6" ht="36.75" customHeight="1">
      <c r="A19" s="38" t="s">
        <v>20</v>
      </c>
      <c r="B19" s="97" t="s">
        <v>256</v>
      </c>
      <c r="C19" s="36">
        <f t="shared" si="0"/>
        <v>30</v>
      </c>
      <c r="D19" s="98">
        <f>'Mục 3'!V13</f>
        <v>28</v>
      </c>
      <c r="E19" s="98">
        <f>'Mục 3'!W13</f>
        <v>2</v>
      </c>
      <c r="F19" s="37"/>
    </row>
    <row r="20" spans="1:6" ht="78" customHeight="1">
      <c r="A20" s="81" t="s">
        <v>20</v>
      </c>
      <c r="B20" s="97" t="s">
        <v>30</v>
      </c>
      <c r="C20" s="98">
        <f t="shared" si="0"/>
        <v>1600</v>
      </c>
      <c r="D20" s="98">
        <f>'Mục 3'!Y10</f>
        <v>1524</v>
      </c>
      <c r="E20" s="98">
        <f>'Mục 3'!Z10</f>
        <v>76</v>
      </c>
      <c r="F20" s="99"/>
    </row>
    <row r="21" spans="1:6" s="146" customFormat="1" ht="40.5" customHeight="1">
      <c r="A21" s="33">
        <v>3</v>
      </c>
      <c r="B21" s="112" t="s">
        <v>93</v>
      </c>
      <c r="C21" s="147">
        <f>SUM(C22:C22)</f>
        <v>52</v>
      </c>
      <c r="D21" s="147">
        <f>SUM(D22:D22)</f>
        <v>50</v>
      </c>
      <c r="E21" s="147">
        <f>SUM(E22:E22)</f>
        <v>2</v>
      </c>
      <c r="F21" s="30" t="s">
        <v>64</v>
      </c>
    </row>
    <row r="22" spans="1:6" ht="23.25" customHeight="1">
      <c r="A22" s="87" t="s">
        <v>20</v>
      </c>
      <c r="B22" s="96" t="s">
        <v>24</v>
      </c>
      <c r="C22" s="100">
        <f>SUM(D22:E22)</f>
        <v>52</v>
      </c>
      <c r="D22" s="100">
        <f>'Mục 4'!G9</f>
        <v>50</v>
      </c>
      <c r="E22" s="100">
        <f>'Mục 4'!H9</f>
        <v>2</v>
      </c>
      <c r="F22" s="141"/>
    </row>
    <row r="23" spans="1:6" s="142" customFormat="1" ht="63" customHeight="1">
      <c r="A23" s="33">
        <v>4</v>
      </c>
      <c r="B23" s="112" t="s">
        <v>94</v>
      </c>
      <c r="C23" s="34">
        <f>SUM(C24:C24)</f>
        <v>1100</v>
      </c>
      <c r="D23" s="34">
        <f>SUM(D24:D24)</f>
        <v>1047</v>
      </c>
      <c r="E23" s="34">
        <f>SUM(E24:E24)</f>
        <v>53</v>
      </c>
      <c r="F23" s="30" t="s">
        <v>65</v>
      </c>
    </row>
    <row r="24" spans="1:6" ht="32.25" customHeight="1">
      <c r="A24" s="81" t="s">
        <v>20</v>
      </c>
      <c r="B24" s="96" t="s">
        <v>95</v>
      </c>
      <c r="C24" s="100">
        <f>SUM(D24:E24)</f>
        <v>1100</v>
      </c>
      <c r="D24" s="100">
        <f>'Mục 5'!G9</f>
        <v>1047</v>
      </c>
      <c r="E24" s="100">
        <f>'Mục 5'!H9</f>
        <v>53</v>
      </c>
      <c r="F24" s="141"/>
    </row>
    <row r="25" spans="1:6" s="142" customFormat="1" ht="63" customHeight="1">
      <c r="A25" s="33">
        <v>5</v>
      </c>
      <c r="B25" s="112" t="s">
        <v>96</v>
      </c>
      <c r="C25" s="34">
        <f>SUM(C26:C29)</f>
        <v>3630</v>
      </c>
      <c r="D25" s="34">
        <f>SUM(D26:D29)</f>
        <v>3457</v>
      </c>
      <c r="E25" s="34">
        <f>SUM(E26:E29)</f>
        <v>173</v>
      </c>
      <c r="F25" s="30" t="s">
        <v>66</v>
      </c>
    </row>
    <row r="26" spans="1:6" ht="70.5" customHeight="1">
      <c r="A26" s="82" t="s">
        <v>20</v>
      </c>
      <c r="B26" s="83" t="s">
        <v>290</v>
      </c>
      <c r="C26" s="84">
        <f>SUM(D26:E26)</f>
        <v>780</v>
      </c>
      <c r="D26" s="84">
        <f>'Mục 6'!G10</f>
        <v>743</v>
      </c>
      <c r="E26" s="84">
        <f>'Mục 6'!H10</f>
        <v>37</v>
      </c>
      <c r="F26" s="85"/>
    </row>
    <row r="27" spans="1:6" ht="83.25" customHeight="1">
      <c r="A27" s="38" t="s">
        <v>20</v>
      </c>
      <c r="B27" s="39" t="s">
        <v>278</v>
      </c>
      <c r="C27" s="36">
        <f>SUM(D27:E27)</f>
        <v>300</v>
      </c>
      <c r="D27" s="36">
        <f>'Mục 6'!J10</f>
        <v>286</v>
      </c>
      <c r="E27" s="36">
        <f>'Mục 6'!K10</f>
        <v>14</v>
      </c>
      <c r="F27" s="37"/>
    </row>
    <row r="28" spans="1:6" ht="54" customHeight="1">
      <c r="A28" s="38" t="s">
        <v>20</v>
      </c>
      <c r="B28" s="39" t="s">
        <v>31</v>
      </c>
      <c r="C28" s="36">
        <f>SUM(D28:E28)</f>
        <v>50</v>
      </c>
      <c r="D28" s="36">
        <f>'Mục 6'!M10</f>
        <v>47</v>
      </c>
      <c r="E28" s="36">
        <f>'Mục 6'!N10</f>
        <v>3</v>
      </c>
      <c r="F28" s="37"/>
    </row>
    <row r="29" spans="1:6" ht="65.25" customHeight="1">
      <c r="A29" s="86" t="s">
        <v>20</v>
      </c>
      <c r="B29" s="92" t="s">
        <v>132</v>
      </c>
      <c r="C29" s="93">
        <f>SUM(D29:E29)</f>
        <v>2500</v>
      </c>
      <c r="D29" s="93">
        <f>'Mục 6'!P10</f>
        <v>2381</v>
      </c>
      <c r="E29" s="93">
        <f>'Mục 6'!Q10</f>
        <v>119</v>
      </c>
      <c r="F29" s="94"/>
    </row>
    <row r="30" spans="1:6" s="142" customFormat="1" ht="99" customHeight="1">
      <c r="A30" s="33">
        <v>6</v>
      </c>
      <c r="B30" s="112" t="s">
        <v>97</v>
      </c>
      <c r="C30" s="34">
        <f>SUM(C31:C33)</f>
        <v>1050</v>
      </c>
      <c r="D30" s="34">
        <f>SUM(D31:D33)</f>
        <v>1000</v>
      </c>
      <c r="E30" s="34">
        <f>SUM(E31:E33)</f>
        <v>50</v>
      </c>
      <c r="F30" s="30" t="s">
        <v>100</v>
      </c>
    </row>
    <row r="31" spans="1:6" ht="76.5" customHeight="1">
      <c r="A31" s="72" t="s">
        <v>20</v>
      </c>
      <c r="B31" s="95" t="s">
        <v>291</v>
      </c>
      <c r="C31" s="35">
        <f>SUM(D31:E31)</f>
        <v>390</v>
      </c>
      <c r="D31" s="35">
        <f>'Mục 7'!J12</f>
        <v>372</v>
      </c>
      <c r="E31" s="35">
        <f>'Mục 7'!K12</f>
        <v>18</v>
      </c>
      <c r="F31" s="143"/>
    </row>
    <row r="32" spans="1:6" ht="40.5" customHeight="1">
      <c r="A32" s="38" t="s">
        <v>20</v>
      </c>
      <c r="B32" s="39" t="s">
        <v>258</v>
      </c>
      <c r="C32" s="36">
        <f>SUM(D32:E32)</f>
        <v>500</v>
      </c>
      <c r="D32" s="36">
        <f>'Mục 7'!G13</f>
        <v>476</v>
      </c>
      <c r="E32" s="36">
        <f>'Mục 7'!H13</f>
        <v>24</v>
      </c>
      <c r="F32" s="37"/>
    </row>
    <row r="33" spans="1:6" ht="43.5" customHeight="1">
      <c r="A33" s="86" t="s">
        <v>20</v>
      </c>
      <c r="B33" s="92" t="s">
        <v>280</v>
      </c>
      <c r="C33" s="93">
        <f>SUM(D33:E33)</f>
        <v>160</v>
      </c>
      <c r="D33" s="93">
        <f>'Mục 7'!M10</f>
        <v>152</v>
      </c>
      <c r="E33" s="93">
        <f>'Mục 7'!N10</f>
        <v>8</v>
      </c>
      <c r="F33" s="94"/>
    </row>
    <row r="34" spans="1:6" s="142" customFormat="1" ht="63.75" customHeight="1">
      <c r="A34" s="33">
        <v>7</v>
      </c>
      <c r="B34" s="112" t="s">
        <v>98</v>
      </c>
      <c r="C34" s="34">
        <f>SUM(C35:C39)</f>
        <v>874</v>
      </c>
      <c r="D34" s="34">
        <f>SUM(D35:D39)</f>
        <v>832</v>
      </c>
      <c r="E34" s="34">
        <f>SUM(E35:E39)</f>
        <v>42</v>
      </c>
      <c r="F34" s="30" t="s">
        <v>101</v>
      </c>
    </row>
    <row r="35" spans="1:6" ht="102.75" customHeight="1">
      <c r="A35" s="72" t="s">
        <v>20</v>
      </c>
      <c r="B35" s="95" t="s">
        <v>14</v>
      </c>
      <c r="C35" s="35">
        <f>SUM(D35:E35)</f>
        <v>248</v>
      </c>
      <c r="D35" s="35">
        <f>'Mục 8'!G10</f>
        <v>235</v>
      </c>
      <c r="E35" s="35">
        <f>'Mục 8'!H10</f>
        <v>13</v>
      </c>
      <c r="F35" s="94"/>
    </row>
    <row r="36" spans="1:6" ht="93.75" customHeight="1">
      <c r="A36" s="38" t="s">
        <v>20</v>
      </c>
      <c r="B36" s="39" t="s">
        <v>15</v>
      </c>
      <c r="C36" s="36">
        <f>SUM(D36:E36)</f>
        <v>280</v>
      </c>
      <c r="D36" s="36">
        <f>'Mục 8'!J10</f>
        <v>267</v>
      </c>
      <c r="E36" s="36">
        <f>'Mục 8'!K10</f>
        <v>13</v>
      </c>
      <c r="F36" s="37"/>
    </row>
    <row r="37" spans="1:6" ht="36.75" customHeight="1">
      <c r="A37" s="38" t="s">
        <v>20</v>
      </c>
      <c r="B37" s="39" t="s">
        <v>16</v>
      </c>
      <c r="C37" s="36">
        <f>SUM(D37:E37)</f>
        <v>0</v>
      </c>
      <c r="D37" s="36">
        <f>'Mục 8'!M10</f>
        <v>0</v>
      </c>
      <c r="E37" s="36">
        <f>'Mục 8'!N10</f>
        <v>0</v>
      </c>
      <c r="F37" s="37"/>
    </row>
    <row r="38" spans="1:6" ht="55.5" customHeight="1">
      <c r="A38" s="38" t="s">
        <v>20</v>
      </c>
      <c r="B38" s="39" t="s">
        <v>17</v>
      </c>
      <c r="C38" s="36">
        <f>SUM(D38:E38)</f>
        <v>196</v>
      </c>
      <c r="D38" s="36">
        <f>'Mục 8'!P10</f>
        <v>187</v>
      </c>
      <c r="E38" s="36">
        <f>'Mục 8'!Q10</f>
        <v>9</v>
      </c>
      <c r="F38" s="37"/>
    </row>
    <row r="39" spans="1:6" ht="57.75" customHeight="1">
      <c r="A39" s="86" t="s">
        <v>20</v>
      </c>
      <c r="B39" s="92" t="s">
        <v>18</v>
      </c>
      <c r="C39" s="93">
        <f>SUM(D39:E39)</f>
        <v>150</v>
      </c>
      <c r="D39" s="93">
        <f>'Mục 8'!S10</f>
        <v>143</v>
      </c>
      <c r="E39" s="93">
        <f>'Mục 8'!T10</f>
        <v>7</v>
      </c>
      <c r="F39" s="94"/>
    </row>
    <row r="40" spans="1:6" s="142" customFormat="1" ht="45" customHeight="1">
      <c r="A40" s="33">
        <v>8</v>
      </c>
      <c r="B40" s="112" t="s">
        <v>99</v>
      </c>
      <c r="C40" s="34">
        <f>SUM(C41:C41)</f>
        <v>591</v>
      </c>
      <c r="D40" s="34">
        <f>SUM(D41:D41)</f>
        <v>563</v>
      </c>
      <c r="E40" s="34">
        <f>SUM(E41:E41)</f>
        <v>28</v>
      </c>
      <c r="F40" s="30" t="s">
        <v>102</v>
      </c>
    </row>
    <row r="41" spans="1:6" ht="24" customHeight="1">
      <c r="A41" s="72" t="s">
        <v>20</v>
      </c>
      <c r="B41" s="95" t="s">
        <v>19</v>
      </c>
      <c r="C41" s="35">
        <f>SUM(D41:E41)</f>
        <v>591</v>
      </c>
      <c r="D41" s="35">
        <f>'Mục 9'!G9</f>
        <v>563</v>
      </c>
      <c r="E41" s="35">
        <f>'Mục 9'!H9</f>
        <v>28</v>
      </c>
      <c r="F41" s="143"/>
    </row>
    <row r="42" spans="1:6" s="142" customFormat="1" ht="80.25" customHeight="1">
      <c r="A42" s="33">
        <v>9</v>
      </c>
      <c r="B42" s="112" t="s">
        <v>103</v>
      </c>
      <c r="C42" s="34">
        <f>SUM(C43:C45)</f>
        <v>2575</v>
      </c>
      <c r="D42" s="34">
        <f>SUM(D43:D45)</f>
        <v>2452</v>
      </c>
      <c r="E42" s="34">
        <f>SUM(E43:E45)</f>
        <v>123</v>
      </c>
      <c r="F42" s="30" t="s">
        <v>104</v>
      </c>
    </row>
    <row r="43" spans="1:6" ht="73.5" customHeight="1">
      <c r="A43" s="72" t="s">
        <v>20</v>
      </c>
      <c r="B43" s="95" t="s">
        <v>110</v>
      </c>
      <c r="C43" s="35">
        <f>SUM(D43:E43)</f>
        <v>1625</v>
      </c>
      <c r="D43" s="35">
        <f>'Mục 10'!G10</f>
        <v>1547</v>
      </c>
      <c r="E43" s="35">
        <f>'Mục 10'!H10</f>
        <v>78</v>
      </c>
      <c r="F43" s="143"/>
    </row>
    <row r="44" spans="1:6" ht="54" customHeight="1">
      <c r="A44" s="38" t="s">
        <v>20</v>
      </c>
      <c r="B44" s="39" t="s">
        <v>25</v>
      </c>
      <c r="C44" s="36">
        <f>SUM(D44:E44)</f>
        <v>450</v>
      </c>
      <c r="D44" s="36">
        <f>'Mục 10'!J10</f>
        <v>429</v>
      </c>
      <c r="E44" s="36">
        <f>'Mục 10'!K10</f>
        <v>21</v>
      </c>
      <c r="F44" s="37"/>
    </row>
    <row r="45" spans="1:6" ht="55.5" customHeight="1">
      <c r="A45" s="86" t="s">
        <v>20</v>
      </c>
      <c r="B45" s="92" t="s">
        <v>26</v>
      </c>
      <c r="C45" s="93">
        <f>SUM(D45:E45)</f>
        <v>500</v>
      </c>
      <c r="D45" s="93">
        <f>'Mục 10'!M10</f>
        <v>476</v>
      </c>
      <c r="E45" s="93">
        <f>'Mục 10'!N10</f>
        <v>24</v>
      </c>
      <c r="F45" s="94"/>
    </row>
    <row r="46" spans="1:6" ht="56.25" customHeight="1" hidden="1">
      <c r="A46" s="88">
        <v>2</v>
      </c>
      <c r="B46" s="89" t="s">
        <v>105</v>
      </c>
      <c r="C46" s="90">
        <f>SUM(C47:C47)</f>
        <v>0</v>
      </c>
      <c r="D46" s="90">
        <f>SUM(D47:D47)</f>
        <v>0</v>
      </c>
      <c r="E46" s="90">
        <f>SUM(E47:E47)</f>
        <v>0</v>
      </c>
      <c r="F46" s="91" t="s">
        <v>139</v>
      </c>
    </row>
    <row r="47" spans="1:6" ht="53.25" customHeight="1" hidden="1">
      <c r="A47" s="88" t="s">
        <v>20</v>
      </c>
      <c r="B47" s="89" t="s">
        <v>91</v>
      </c>
      <c r="C47" s="90">
        <f>SUM(D47:E47)</f>
        <v>0</v>
      </c>
      <c r="D47" s="90"/>
      <c r="E47" s="90"/>
      <c r="F47" s="91"/>
    </row>
  </sheetData>
  <sheetProtection/>
  <mergeCells count="8">
    <mergeCell ref="A1:F1"/>
    <mergeCell ref="A2:F2"/>
    <mergeCell ref="A3:F3"/>
    <mergeCell ref="A5:A6"/>
    <mergeCell ref="B5:B6"/>
    <mergeCell ref="C5:C6"/>
    <mergeCell ref="D5:E5"/>
    <mergeCell ref="F5:F6"/>
  </mergeCells>
  <printOptions/>
  <pageMargins left="0.7874015748031497" right="0.4330708661417323" top="0.7874015748031497" bottom="0.7874015748031497" header="0.31496062992125984" footer="0.31496062992125984"/>
  <pageSetup firstPageNumber="217" useFirstPageNumber="1" horizontalDpi="600" verticalDpi="600" orientation="portrait" paperSize="9" scale="65" r:id="rId1"/>
  <headerFooter>
    <oddHeader>&amp;C&amp;P&amp;R&amp;"Times New Roman,Bold Italic"Phụ lục số 3 - Chương trình NTM
Biểu số 02</oddHeader>
  </headerFooter>
</worksheet>
</file>

<file path=xl/worksheets/sheet5.xml><?xml version="1.0" encoding="utf-8"?>
<worksheet xmlns="http://schemas.openxmlformats.org/spreadsheetml/2006/main" xmlns:r="http://schemas.openxmlformats.org/officeDocument/2006/relationships">
  <dimension ref="A1:J10"/>
  <sheetViews>
    <sheetView view="pageLayout" workbookViewId="0" topLeftCell="A10">
      <selection activeCell="E19" sqref="E19"/>
    </sheetView>
  </sheetViews>
  <sheetFormatPr defaultColWidth="9.00390625" defaultRowHeight="15.75"/>
  <cols>
    <col min="1" max="1" width="6.00390625" style="40" customWidth="1"/>
    <col min="2" max="2" width="20.625" style="40" customWidth="1"/>
    <col min="3" max="16384" width="9.00390625" style="40" customWidth="1"/>
  </cols>
  <sheetData>
    <row r="1" spans="1:8" s="41" customFormat="1" ht="56.25" customHeight="1">
      <c r="A1" s="408" t="s">
        <v>83</v>
      </c>
      <c r="B1" s="408"/>
      <c r="C1" s="408"/>
      <c r="D1" s="408"/>
      <c r="E1" s="408"/>
      <c r="F1" s="408"/>
      <c r="G1" s="408"/>
      <c r="H1" s="408"/>
    </row>
    <row r="2" spans="1:8" ht="26.25" customHeight="1">
      <c r="A2" s="409" t="str">
        <f>'02'!A3:F3</f>
        <v>(Kèm theo Báo cáo số  809/BC-UBND ngày 27 tháng 11 năm 2023 của UBND tỉnh Bắc Kạn)</v>
      </c>
      <c r="B2" s="409"/>
      <c r="C2" s="409"/>
      <c r="D2" s="409"/>
      <c r="E2" s="409"/>
      <c r="F2" s="409"/>
      <c r="G2" s="409"/>
      <c r="H2" s="409"/>
    </row>
    <row r="3" spans="6:8" ht="29.25" customHeight="1">
      <c r="F3" s="410" t="s">
        <v>32</v>
      </c>
      <c r="G3" s="410"/>
      <c r="H3" s="410"/>
    </row>
    <row r="4" spans="1:8" ht="24.75" customHeight="1">
      <c r="A4" s="411" t="s">
        <v>33</v>
      </c>
      <c r="B4" s="411" t="s">
        <v>70</v>
      </c>
      <c r="C4" s="414" t="s">
        <v>71</v>
      </c>
      <c r="D4" s="415"/>
      <c r="E4" s="416"/>
      <c r="F4" s="423" t="s">
        <v>72</v>
      </c>
      <c r="G4" s="424"/>
      <c r="H4" s="425"/>
    </row>
    <row r="5" spans="1:8" ht="24.75" customHeight="1">
      <c r="A5" s="412"/>
      <c r="B5" s="412"/>
      <c r="C5" s="417"/>
      <c r="D5" s="418"/>
      <c r="E5" s="419"/>
      <c r="F5" s="407" t="s">
        <v>50</v>
      </c>
      <c r="G5" s="407"/>
      <c r="H5" s="407"/>
    </row>
    <row r="6" spans="1:8" ht="47.25" customHeight="1">
      <c r="A6" s="412"/>
      <c r="B6" s="412"/>
      <c r="C6" s="420"/>
      <c r="D6" s="421"/>
      <c r="E6" s="422"/>
      <c r="F6" s="426" t="s">
        <v>74</v>
      </c>
      <c r="G6" s="427"/>
      <c r="H6" s="428"/>
    </row>
    <row r="7" spans="1:8" ht="24.75" customHeight="1">
      <c r="A7" s="412"/>
      <c r="B7" s="412"/>
      <c r="C7" s="407" t="s">
        <v>48</v>
      </c>
      <c r="D7" s="407" t="s">
        <v>56</v>
      </c>
      <c r="E7" s="407"/>
      <c r="F7" s="407" t="s">
        <v>48</v>
      </c>
      <c r="G7" s="407" t="s">
        <v>56</v>
      </c>
      <c r="H7" s="407"/>
    </row>
    <row r="8" spans="1:10" ht="44.25" customHeight="1">
      <c r="A8" s="413"/>
      <c r="B8" s="413"/>
      <c r="C8" s="407"/>
      <c r="D8" s="42" t="s">
        <v>37</v>
      </c>
      <c r="E8" s="42" t="s">
        <v>73</v>
      </c>
      <c r="F8" s="407"/>
      <c r="G8" s="42" t="s">
        <v>37</v>
      </c>
      <c r="H8" s="42" t="s">
        <v>73</v>
      </c>
      <c r="J8" s="45"/>
    </row>
    <row r="9" spans="1:10" ht="29.25" customHeight="1">
      <c r="A9" s="43"/>
      <c r="B9" s="43" t="s">
        <v>0</v>
      </c>
      <c r="C9" s="44">
        <f aca="true" t="shared" si="0" ref="C9:H9">SUM(C10:C10)</f>
        <v>0</v>
      </c>
      <c r="D9" s="44">
        <f t="shared" si="0"/>
        <v>0</v>
      </c>
      <c r="E9" s="44">
        <f t="shared" si="0"/>
        <v>0</v>
      </c>
      <c r="F9" s="44">
        <f t="shared" si="0"/>
        <v>0</v>
      </c>
      <c r="G9" s="44">
        <f t="shared" si="0"/>
        <v>0</v>
      </c>
      <c r="H9" s="44">
        <f t="shared" si="0"/>
        <v>0</v>
      </c>
      <c r="J9" s="45"/>
    </row>
    <row r="10" spans="1:8" ht="28.5" customHeight="1">
      <c r="A10" s="48">
        <v>1</v>
      </c>
      <c r="B10" s="22" t="s">
        <v>2</v>
      </c>
      <c r="C10" s="49">
        <f>SUM(D10:E10)</f>
        <v>0</v>
      </c>
      <c r="D10" s="49">
        <f>G10</f>
        <v>0</v>
      </c>
      <c r="E10" s="49">
        <f>H10</f>
        <v>0</v>
      </c>
      <c r="F10" s="50">
        <f>SUM(G10:H10)</f>
        <v>0</v>
      </c>
      <c r="G10" s="50"/>
      <c r="H10" s="50"/>
    </row>
  </sheetData>
  <sheetProtection/>
  <mergeCells count="13">
    <mergeCell ref="F5:H5"/>
    <mergeCell ref="F6:H6"/>
    <mergeCell ref="C7:C8"/>
    <mergeCell ref="D7:E7"/>
    <mergeCell ref="F7:F8"/>
    <mergeCell ref="G7:H7"/>
    <mergeCell ref="A1:H1"/>
    <mergeCell ref="A2:H2"/>
    <mergeCell ref="F3:H3"/>
    <mergeCell ref="A4:A8"/>
    <mergeCell ref="B4:B8"/>
    <mergeCell ref="C4:E6"/>
    <mergeCell ref="F4:H4"/>
  </mergeCells>
  <printOptions/>
  <pageMargins left="0.7874015748031497" right="0.5905511811023623" top="0.7874015748031497" bottom="0.7874015748031497" header="0.31496062992125984" footer="0.31496062992125984"/>
  <pageSetup horizontalDpi="600" verticalDpi="600" orientation="portrait" paperSize="9" r:id="rId1"/>
  <headerFooter>
    <oddHeader>&amp;RBiểu 2.1</oddHeader>
  </headerFooter>
</worksheet>
</file>

<file path=xl/worksheets/sheet6.xml><?xml version="1.0" encoding="utf-8"?>
<worksheet xmlns="http://schemas.openxmlformats.org/spreadsheetml/2006/main" xmlns:r="http://schemas.openxmlformats.org/officeDocument/2006/relationships">
  <dimension ref="A1:AL43"/>
  <sheetViews>
    <sheetView view="pageLayout" zoomScale="85" zoomScaleNormal="85" zoomScaleSheetLayoutView="85" zoomScalePageLayoutView="85" workbookViewId="0" topLeftCell="A1">
      <selection activeCell="B42" sqref="B42"/>
    </sheetView>
  </sheetViews>
  <sheetFormatPr defaultColWidth="7.75390625" defaultRowHeight="15.75"/>
  <cols>
    <col min="1" max="1" width="4.625" style="4" customWidth="1"/>
    <col min="2" max="2" width="20.25390625" style="4" customWidth="1"/>
    <col min="3" max="3" width="6.625" style="4" customWidth="1"/>
    <col min="4" max="4" width="6.125" style="4" customWidth="1"/>
    <col min="5" max="5" width="7.25390625" style="4" customWidth="1"/>
    <col min="6" max="8" width="5.50390625" style="4" hidden="1" customWidth="1"/>
    <col min="9" max="14" width="5.875" style="4" customWidth="1"/>
    <col min="15" max="17" width="6.625" style="4" customWidth="1"/>
    <col min="18" max="19" width="6.75390625" style="4" customWidth="1"/>
    <col min="20" max="20" width="5.875" style="4" customWidth="1"/>
    <col min="21" max="23" width="6.00390625" style="4" customWidth="1"/>
    <col min="24" max="31" width="6.375" style="4" customWidth="1"/>
    <col min="32" max="32" width="5.125" style="4" customWidth="1"/>
    <col min="33" max="33" width="5.375" style="4" customWidth="1"/>
    <col min="34" max="34" width="8.125" style="4" customWidth="1"/>
    <col min="35" max="35" width="5.375" style="4" customWidth="1"/>
    <col min="36" max="36" width="12.00390625" style="4" hidden="1" customWidth="1"/>
    <col min="37" max="37" width="9.25390625" style="4" hidden="1" customWidth="1"/>
    <col min="38" max="38" width="10.50390625" style="4" hidden="1" customWidth="1"/>
    <col min="39" max="16384" width="7.75390625" style="4" customWidth="1"/>
  </cols>
  <sheetData>
    <row r="1" spans="1:38" s="1" customFormat="1" ht="26.25" customHeight="1">
      <c r="A1" s="437" t="s">
        <v>293</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row>
    <row r="2" spans="1:38" s="1" customFormat="1" ht="25.5">
      <c r="A2" s="391" t="str">
        <f>'0 1'!A3:Z3</f>
        <v>(Kèm theo Báo cáo số  809/BC-UBND ngày 27 tháng 11 năm 2023 của UBND tỉnh Bắc Kạn)</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row>
    <row r="3" spans="8:38" ht="22.5">
      <c r="H3" s="14"/>
      <c r="I3" s="13"/>
      <c r="J3" s="5"/>
      <c r="K3" s="5"/>
      <c r="L3" s="13"/>
      <c r="M3" s="5"/>
      <c r="N3" s="5"/>
      <c r="O3" s="5"/>
      <c r="P3" s="5"/>
      <c r="Q3" s="5"/>
      <c r="R3" s="5"/>
      <c r="S3" s="5"/>
      <c r="T3" s="5"/>
      <c r="U3" s="5"/>
      <c r="V3" s="5"/>
      <c r="W3" s="5"/>
      <c r="X3" s="5"/>
      <c r="AA3" s="5"/>
      <c r="AF3" s="438" t="s">
        <v>149</v>
      </c>
      <c r="AG3" s="438"/>
      <c r="AH3" s="438"/>
      <c r="AI3" s="438"/>
      <c r="AK3" s="439" t="s">
        <v>149</v>
      </c>
      <c r="AL3" s="439"/>
    </row>
    <row r="4" spans="1:38" s="6" customFormat="1" ht="18.75" customHeight="1">
      <c r="A4" s="433" t="s">
        <v>33</v>
      </c>
      <c r="B4" s="433" t="s">
        <v>34</v>
      </c>
      <c r="C4" s="433" t="s">
        <v>35</v>
      </c>
      <c r="D4" s="433"/>
      <c r="E4" s="433"/>
      <c r="F4" s="434" t="s">
        <v>85</v>
      </c>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6"/>
      <c r="AJ4" s="331"/>
      <c r="AK4" s="331"/>
      <c r="AL4" s="331"/>
    </row>
    <row r="5" spans="1:38" s="6" customFormat="1" ht="44.25" customHeight="1">
      <c r="A5" s="433"/>
      <c r="B5" s="433"/>
      <c r="C5" s="433"/>
      <c r="D5" s="433"/>
      <c r="E5" s="433"/>
      <c r="F5" s="431" t="s">
        <v>42</v>
      </c>
      <c r="G5" s="431"/>
      <c r="H5" s="431"/>
      <c r="I5" s="431" t="s">
        <v>296</v>
      </c>
      <c r="J5" s="431"/>
      <c r="K5" s="431"/>
      <c r="L5" s="431" t="s">
        <v>297</v>
      </c>
      <c r="M5" s="431"/>
      <c r="N5" s="431"/>
      <c r="O5" s="431" t="s">
        <v>298</v>
      </c>
      <c r="P5" s="431"/>
      <c r="Q5" s="431"/>
      <c r="R5" s="431" t="s">
        <v>299</v>
      </c>
      <c r="S5" s="431"/>
      <c r="T5" s="431"/>
      <c r="U5" s="431" t="s">
        <v>300</v>
      </c>
      <c r="V5" s="431"/>
      <c r="W5" s="431"/>
      <c r="X5" s="432" t="s">
        <v>302</v>
      </c>
      <c r="Y5" s="432"/>
      <c r="Z5" s="432"/>
      <c r="AA5" s="431" t="s">
        <v>301</v>
      </c>
      <c r="AB5" s="431"/>
      <c r="AC5" s="431"/>
      <c r="AD5" s="431" t="s">
        <v>303</v>
      </c>
      <c r="AE5" s="431"/>
      <c r="AF5" s="431"/>
      <c r="AG5" s="431" t="s">
        <v>304</v>
      </c>
      <c r="AH5" s="431"/>
      <c r="AI5" s="431"/>
      <c r="AJ5" s="431" t="s">
        <v>43</v>
      </c>
      <c r="AK5" s="431"/>
      <c r="AL5" s="431"/>
    </row>
    <row r="6" spans="1:38" s="6" customFormat="1" ht="47.25" customHeight="1">
      <c r="A6" s="433"/>
      <c r="B6" s="433"/>
      <c r="C6" s="433"/>
      <c r="D6" s="433"/>
      <c r="E6" s="433"/>
      <c r="F6" s="431"/>
      <c r="G6" s="431"/>
      <c r="H6" s="431"/>
      <c r="I6" s="431"/>
      <c r="J6" s="431"/>
      <c r="K6" s="431"/>
      <c r="L6" s="431"/>
      <c r="M6" s="431"/>
      <c r="N6" s="431"/>
      <c r="O6" s="431"/>
      <c r="P6" s="431"/>
      <c r="Q6" s="431"/>
      <c r="R6" s="431"/>
      <c r="S6" s="431"/>
      <c r="T6" s="431"/>
      <c r="U6" s="431"/>
      <c r="V6" s="431"/>
      <c r="W6" s="431"/>
      <c r="X6" s="432"/>
      <c r="Y6" s="432"/>
      <c r="Z6" s="432"/>
      <c r="AA6" s="431"/>
      <c r="AB6" s="431"/>
      <c r="AC6" s="431"/>
      <c r="AD6" s="431"/>
      <c r="AE6" s="431"/>
      <c r="AF6" s="431"/>
      <c r="AG6" s="431"/>
      <c r="AH6" s="431"/>
      <c r="AI6" s="431"/>
      <c r="AJ6" s="431"/>
      <c r="AK6" s="431"/>
      <c r="AL6" s="431"/>
    </row>
    <row r="7" spans="1:38" s="6" customFormat="1" ht="45" customHeight="1">
      <c r="A7" s="433"/>
      <c r="B7" s="433"/>
      <c r="C7" s="433"/>
      <c r="D7" s="433"/>
      <c r="E7" s="433"/>
      <c r="F7" s="431"/>
      <c r="G7" s="431"/>
      <c r="H7" s="431"/>
      <c r="I7" s="431"/>
      <c r="J7" s="431"/>
      <c r="K7" s="431"/>
      <c r="L7" s="431"/>
      <c r="M7" s="431"/>
      <c r="N7" s="431"/>
      <c r="O7" s="431"/>
      <c r="P7" s="431"/>
      <c r="Q7" s="431"/>
      <c r="R7" s="431"/>
      <c r="S7" s="431"/>
      <c r="T7" s="431"/>
      <c r="U7" s="431"/>
      <c r="V7" s="431"/>
      <c r="W7" s="431"/>
      <c r="X7" s="432"/>
      <c r="Y7" s="432"/>
      <c r="Z7" s="432"/>
      <c r="AA7" s="431"/>
      <c r="AB7" s="431"/>
      <c r="AC7" s="431"/>
      <c r="AD7" s="431"/>
      <c r="AE7" s="431"/>
      <c r="AF7" s="431"/>
      <c r="AG7" s="431"/>
      <c r="AH7" s="431"/>
      <c r="AI7" s="431"/>
      <c r="AJ7" s="431"/>
      <c r="AK7" s="431"/>
      <c r="AL7" s="431"/>
    </row>
    <row r="8" spans="1:38" s="111" customFormat="1" ht="24" customHeight="1">
      <c r="A8" s="8" t="s">
        <v>59</v>
      </c>
      <c r="B8" s="8" t="s">
        <v>60</v>
      </c>
      <c r="C8" s="8">
        <v>1</v>
      </c>
      <c r="D8" s="8">
        <v>2</v>
      </c>
      <c r="E8" s="113">
        <v>3</v>
      </c>
      <c r="F8" s="113">
        <v>4</v>
      </c>
      <c r="G8" s="113">
        <v>5</v>
      </c>
      <c r="H8" s="8">
        <v>6</v>
      </c>
      <c r="I8" s="116">
        <v>4</v>
      </c>
      <c r="J8" s="116">
        <v>5</v>
      </c>
      <c r="K8" s="116">
        <v>6</v>
      </c>
      <c r="L8" s="8">
        <v>7</v>
      </c>
      <c r="M8" s="8">
        <v>8</v>
      </c>
      <c r="N8" s="8">
        <v>9</v>
      </c>
      <c r="O8" s="8">
        <v>10</v>
      </c>
      <c r="P8" s="8">
        <v>11</v>
      </c>
      <c r="Q8" s="8">
        <v>12</v>
      </c>
      <c r="R8" s="8">
        <v>13</v>
      </c>
      <c r="S8" s="8">
        <v>14</v>
      </c>
      <c r="T8" s="8">
        <v>15</v>
      </c>
      <c r="U8" s="8">
        <v>16</v>
      </c>
      <c r="V8" s="8">
        <v>17</v>
      </c>
      <c r="W8" s="8">
        <v>18</v>
      </c>
      <c r="X8" s="8">
        <v>19</v>
      </c>
      <c r="Y8" s="8">
        <v>20</v>
      </c>
      <c r="Z8" s="8">
        <v>21</v>
      </c>
      <c r="AA8" s="8">
        <v>22</v>
      </c>
      <c r="AB8" s="8">
        <v>23</v>
      </c>
      <c r="AC8" s="8">
        <v>24</v>
      </c>
      <c r="AD8" s="8">
        <v>25</v>
      </c>
      <c r="AE8" s="8">
        <v>26</v>
      </c>
      <c r="AF8" s="8">
        <v>27</v>
      </c>
      <c r="AG8" s="8">
        <v>28</v>
      </c>
      <c r="AH8" s="8">
        <v>29</v>
      </c>
      <c r="AI8" s="8">
        <v>30</v>
      </c>
      <c r="AJ8" s="8">
        <v>7</v>
      </c>
      <c r="AK8" s="8">
        <v>8</v>
      </c>
      <c r="AL8" s="8">
        <v>9</v>
      </c>
    </row>
    <row r="9" spans="1:38" s="6" customFormat="1" ht="18.75" customHeight="1">
      <c r="A9" s="429"/>
      <c r="B9" s="429" t="s">
        <v>40</v>
      </c>
      <c r="C9" s="8" t="s">
        <v>36</v>
      </c>
      <c r="D9" s="8" t="s">
        <v>37</v>
      </c>
      <c r="E9" s="113" t="s">
        <v>38</v>
      </c>
      <c r="F9" s="113" t="s">
        <v>36</v>
      </c>
      <c r="G9" s="113" t="s">
        <v>37</v>
      </c>
      <c r="H9" s="8" t="s">
        <v>38</v>
      </c>
      <c r="I9" s="116" t="s">
        <v>36</v>
      </c>
      <c r="J9" s="115" t="s">
        <v>37</v>
      </c>
      <c r="K9" s="115" t="s">
        <v>38</v>
      </c>
      <c r="L9" s="8" t="s">
        <v>36</v>
      </c>
      <c r="M9" s="9" t="s">
        <v>37</v>
      </c>
      <c r="N9" s="9" t="s">
        <v>38</v>
      </c>
      <c r="O9" s="8" t="s">
        <v>39</v>
      </c>
      <c r="P9" s="9" t="s">
        <v>37</v>
      </c>
      <c r="Q9" s="9" t="s">
        <v>38</v>
      </c>
      <c r="R9" s="8" t="s">
        <v>39</v>
      </c>
      <c r="S9" s="9" t="s">
        <v>37</v>
      </c>
      <c r="T9" s="9" t="s">
        <v>38</v>
      </c>
      <c r="U9" s="9" t="s">
        <v>39</v>
      </c>
      <c r="V9" s="8" t="s">
        <v>37</v>
      </c>
      <c r="W9" s="8" t="s">
        <v>38</v>
      </c>
      <c r="X9" s="8" t="s">
        <v>39</v>
      </c>
      <c r="Y9" s="8" t="s">
        <v>37</v>
      </c>
      <c r="Z9" s="8" t="s">
        <v>38</v>
      </c>
      <c r="AA9" s="8" t="s">
        <v>39</v>
      </c>
      <c r="AB9" s="8" t="s">
        <v>37</v>
      </c>
      <c r="AC9" s="8" t="s">
        <v>38</v>
      </c>
      <c r="AD9" s="9" t="s">
        <v>39</v>
      </c>
      <c r="AE9" s="8" t="s">
        <v>37</v>
      </c>
      <c r="AF9" s="8" t="s">
        <v>38</v>
      </c>
      <c r="AG9" s="8" t="s">
        <v>36</v>
      </c>
      <c r="AH9" s="8" t="s">
        <v>37</v>
      </c>
      <c r="AI9" s="8" t="s">
        <v>38</v>
      </c>
      <c r="AJ9" s="8" t="s">
        <v>36</v>
      </c>
      <c r="AK9" s="8" t="s">
        <v>37</v>
      </c>
      <c r="AL9" s="8" t="s">
        <v>38</v>
      </c>
    </row>
    <row r="10" spans="1:38" s="7" customFormat="1" ht="18.75" customHeight="1">
      <c r="A10" s="430"/>
      <c r="B10" s="430"/>
      <c r="C10" s="10">
        <f>C11+C35</f>
        <v>27938</v>
      </c>
      <c r="D10" s="10">
        <f aca="true" t="shared" si="0" ref="D10:AI10">D11+D35</f>
        <v>26607</v>
      </c>
      <c r="E10" s="10">
        <f t="shared" si="0"/>
        <v>1331</v>
      </c>
      <c r="F10" s="10">
        <f t="shared" si="0"/>
        <v>0</v>
      </c>
      <c r="G10" s="10">
        <f t="shared" si="0"/>
        <v>0</v>
      </c>
      <c r="H10" s="10">
        <f t="shared" si="0"/>
        <v>0</v>
      </c>
      <c r="I10" s="10">
        <f t="shared" si="0"/>
        <v>4032</v>
      </c>
      <c r="J10" s="10">
        <f t="shared" si="0"/>
        <v>3840</v>
      </c>
      <c r="K10" s="10">
        <f t="shared" si="0"/>
        <v>192</v>
      </c>
      <c r="L10" s="10">
        <f t="shared" si="0"/>
        <v>14034</v>
      </c>
      <c r="M10" s="10">
        <f t="shared" si="0"/>
        <v>13366</v>
      </c>
      <c r="N10" s="10">
        <f t="shared" si="0"/>
        <v>668</v>
      </c>
      <c r="O10" s="10">
        <f t="shared" si="0"/>
        <v>52</v>
      </c>
      <c r="P10" s="10">
        <f t="shared" si="0"/>
        <v>50</v>
      </c>
      <c r="Q10" s="10">
        <f t="shared" si="0"/>
        <v>2</v>
      </c>
      <c r="R10" s="10">
        <f t="shared" si="0"/>
        <v>1100</v>
      </c>
      <c r="S10" s="10">
        <f t="shared" si="0"/>
        <v>1047</v>
      </c>
      <c r="T10" s="10">
        <f t="shared" si="0"/>
        <v>53</v>
      </c>
      <c r="U10" s="10">
        <f t="shared" si="0"/>
        <v>3630</v>
      </c>
      <c r="V10" s="10">
        <f t="shared" si="0"/>
        <v>3457</v>
      </c>
      <c r="W10" s="10">
        <f t="shared" si="0"/>
        <v>173</v>
      </c>
      <c r="X10" s="10">
        <f t="shared" si="0"/>
        <v>1050</v>
      </c>
      <c r="Y10" s="10">
        <f t="shared" si="0"/>
        <v>1000</v>
      </c>
      <c r="Z10" s="10">
        <f t="shared" si="0"/>
        <v>50</v>
      </c>
      <c r="AA10" s="10">
        <f t="shared" si="0"/>
        <v>874</v>
      </c>
      <c r="AB10" s="10">
        <f t="shared" si="0"/>
        <v>832</v>
      </c>
      <c r="AC10" s="10">
        <f t="shared" si="0"/>
        <v>42</v>
      </c>
      <c r="AD10" s="10">
        <f t="shared" si="0"/>
        <v>591</v>
      </c>
      <c r="AE10" s="10">
        <f t="shared" si="0"/>
        <v>563</v>
      </c>
      <c r="AF10" s="10">
        <f t="shared" si="0"/>
        <v>28</v>
      </c>
      <c r="AG10" s="10">
        <f t="shared" si="0"/>
        <v>2575</v>
      </c>
      <c r="AH10" s="10">
        <f t="shared" si="0"/>
        <v>2452</v>
      </c>
      <c r="AI10" s="10">
        <f t="shared" si="0"/>
        <v>123</v>
      </c>
      <c r="AJ10" s="10">
        <f>SUM(AJ12:AJ43)</f>
        <v>0</v>
      </c>
      <c r="AK10" s="10">
        <f>SUM(AK12:AK43)</f>
        <v>0</v>
      </c>
      <c r="AL10" s="10">
        <f>SUM(AL12:AL43)</f>
        <v>0</v>
      </c>
    </row>
    <row r="11" spans="1:38" s="111" customFormat="1" ht="18.75" customHeight="1">
      <c r="A11" s="339" t="s">
        <v>6</v>
      </c>
      <c r="B11" s="339" t="s">
        <v>51</v>
      </c>
      <c r="C11" s="340">
        <f aca="true" t="shared" si="1" ref="C11:AI11">SUM(C12:C34)</f>
        <v>6882</v>
      </c>
      <c r="D11" s="340">
        <f t="shared" si="1"/>
        <v>6554</v>
      </c>
      <c r="E11" s="340">
        <f t="shared" si="1"/>
        <v>328</v>
      </c>
      <c r="F11" s="340">
        <f t="shared" si="1"/>
        <v>0</v>
      </c>
      <c r="G11" s="340">
        <f t="shared" si="1"/>
        <v>0</v>
      </c>
      <c r="H11" s="340">
        <f t="shared" si="1"/>
        <v>0</v>
      </c>
      <c r="I11" s="340">
        <f t="shared" si="1"/>
        <v>132</v>
      </c>
      <c r="J11" s="340">
        <f t="shared" si="1"/>
        <v>126</v>
      </c>
      <c r="K11" s="340">
        <f t="shared" si="1"/>
        <v>6</v>
      </c>
      <c r="L11" s="340">
        <f t="shared" si="1"/>
        <v>2118</v>
      </c>
      <c r="M11" s="340">
        <f t="shared" si="1"/>
        <v>2016</v>
      </c>
      <c r="N11" s="340">
        <f t="shared" si="1"/>
        <v>102</v>
      </c>
      <c r="O11" s="340">
        <f t="shared" si="1"/>
        <v>52</v>
      </c>
      <c r="P11" s="340">
        <f t="shared" si="1"/>
        <v>50</v>
      </c>
      <c r="Q11" s="340">
        <f t="shared" si="1"/>
        <v>2</v>
      </c>
      <c r="R11" s="340">
        <f t="shared" si="1"/>
        <v>0</v>
      </c>
      <c r="S11" s="340">
        <f t="shared" si="1"/>
        <v>0</v>
      </c>
      <c r="T11" s="340">
        <f t="shared" si="1"/>
        <v>0</v>
      </c>
      <c r="U11" s="340">
        <f t="shared" si="1"/>
        <v>300</v>
      </c>
      <c r="V11" s="340">
        <f t="shared" si="1"/>
        <v>286</v>
      </c>
      <c r="W11" s="340">
        <f t="shared" si="1"/>
        <v>14</v>
      </c>
      <c r="X11" s="340">
        <f t="shared" si="1"/>
        <v>1050</v>
      </c>
      <c r="Y11" s="340">
        <f t="shared" si="1"/>
        <v>1000</v>
      </c>
      <c r="Z11" s="340">
        <f t="shared" si="1"/>
        <v>50</v>
      </c>
      <c r="AA11" s="340">
        <f t="shared" si="1"/>
        <v>714</v>
      </c>
      <c r="AB11" s="340">
        <f t="shared" si="1"/>
        <v>681</v>
      </c>
      <c r="AC11" s="340">
        <f t="shared" si="1"/>
        <v>33</v>
      </c>
      <c r="AD11" s="340">
        <f t="shared" si="1"/>
        <v>591</v>
      </c>
      <c r="AE11" s="340">
        <f t="shared" si="1"/>
        <v>563</v>
      </c>
      <c r="AF11" s="340">
        <f t="shared" si="1"/>
        <v>28</v>
      </c>
      <c r="AG11" s="340">
        <f t="shared" si="1"/>
        <v>1925</v>
      </c>
      <c r="AH11" s="340">
        <f t="shared" si="1"/>
        <v>1832</v>
      </c>
      <c r="AI11" s="340">
        <f t="shared" si="1"/>
        <v>93</v>
      </c>
      <c r="AJ11" s="340"/>
      <c r="AK11" s="340"/>
      <c r="AL11" s="340"/>
    </row>
    <row r="12" spans="1:38" s="12" customFormat="1" ht="32.25" customHeight="1">
      <c r="A12" s="102">
        <v>1</v>
      </c>
      <c r="B12" s="319" t="s">
        <v>305</v>
      </c>
      <c r="C12" s="103">
        <f aca="true" t="shared" si="2" ref="C12:C21">D12+E12</f>
        <v>2837</v>
      </c>
      <c r="D12" s="103">
        <f>G12+M12+P12+S12+V12+AB12+AE12+AH12+AK12+Y12+J12</f>
        <v>2702</v>
      </c>
      <c r="E12" s="103">
        <f>H12+N12+Q12+T12+W12+AC12+AF12+AI12+AL12+Z12+K12</f>
        <v>135</v>
      </c>
      <c r="F12" s="103">
        <f>G12+H12</f>
        <v>0</v>
      </c>
      <c r="G12" s="104"/>
      <c r="H12" s="104"/>
      <c r="I12" s="103">
        <f>J12+K12</f>
        <v>0</v>
      </c>
      <c r="J12" s="104"/>
      <c r="K12" s="104"/>
      <c r="L12" s="103">
        <f>M12+N12</f>
        <v>1307</v>
      </c>
      <c r="M12" s="104">
        <f>'Mục 3'!D12</f>
        <v>1244</v>
      </c>
      <c r="N12" s="104">
        <f>'Mục 3'!E12</f>
        <v>63</v>
      </c>
      <c r="O12" s="104">
        <f aca="true" t="shared" si="3" ref="O12:O17">P12+Q12</f>
        <v>0</v>
      </c>
      <c r="P12" s="103"/>
      <c r="Q12" s="103"/>
      <c r="R12" s="104">
        <f>S12+T12</f>
        <v>0</v>
      </c>
      <c r="S12" s="103"/>
      <c r="T12" s="103"/>
      <c r="U12" s="103">
        <f>V12+W12</f>
        <v>0</v>
      </c>
      <c r="V12" s="103"/>
      <c r="W12" s="103"/>
      <c r="X12" s="103">
        <f aca="true" t="shared" si="4" ref="X12:X21">Y12+Z12</f>
        <v>0</v>
      </c>
      <c r="Y12" s="104"/>
      <c r="Z12" s="104"/>
      <c r="AA12" s="103">
        <f aca="true" t="shared" si="5" ref="AA12:AA22">AB12+AC12</f>
        <v>0</v>
      </c>
      <c r="AB12" s="104"/>
      <c r="AC12" s="104"/>
      <c r="AD12" s="103">
        <f>AE12+AF12</f>
        <v>0</v>
      </c>
      <c r="AE12" s="104"/>
      <c r="AF12" s="104"/>
      <c r="AG12" s="103">
        <f>AH12+AI12</f>
        <v>1530</v>
      </c>
      <c r="AH12" s="103">
        <f>'Mục 10'!D12</f>
        <v>1458</v>
      </c>
      <c r="AI12" s="103">
        <f>'Mục 10'!E12</f>
        <v>72</v>
      </c>
      <c r="AJ12" s="103">
        <f>AK12+AL12</f>
        <v>0</v>
      </c>
      <c r="AK12" s="104"/>
      <c r="AL12" s="104"/>
    </row>
    <row r="13" spans="1:38" s="11" customFormat="1" ht="30" customHeight="1">
      <c r="A13" s="105">
        <v>2</v>
      </c>
      <c r="B13" s="320" t="s">
        <v>307</v>
      </c>
      <c r="C13" s="106">
        <f>D13+E13</f>
        <v>1218</v>
      </c>
      <c r="D13" s="106">
        <f aca="true" t="shared" si="6" ref="D13:D43">G13+M13+P13+S13+V13+AB13+AE13+AH13+AK13+Y13+J13</f>
        <v>1160</v>
      </c>
      <c r="E13" s="106">
        <f aca="true" t="shared" si="7" ref="E13:E43">H13+N13+Q13+T13+W13+AC13+AF13+AI13+AL13+Z13+K13</f>
        <v>58</v>
      </c>
      <c r="F13" s="106">
        <f>G13+H13</f>
        <v>0</v>
      </c>
      <c r="G13" s="107"/>
      <c r="H13" s="107"/>
      <c r="I13" s="106">
        <f>J13+K13</f>
        <v>132</v>
      </c>
      <c r="J13" s="107">
        <f>'Mục 2'!D10</f>
        <v>126</v>
      </c>
      <c r="K13" s="107">
        <f>'Mục 2'!E10</f>
        <v>6</v>
      </c>
      <c r="L13" s="106">
        <f>M13+N13</f>
        <v>231</v>
      </c>
      <c r="M13" s="107">
        <f>'Mục 3'!D14</f>
        <v>220</v>
      </c>
      <c r="N13" s="107">
        <f>'Mục 3'!E14</f>
        <v>11</v>
      </c>
      <c r="O13" s="107">
        <f t="shared" si="3"/>
        <v>0</v>
      </c>
      <c r="P13" s="106"/>
      <c r="Q13" s="106"/>
      <c r="R13" s="107">
        <f>S13+T13</f>
        <v>0</v>
      </c>
      <c r="S13" s="106"/>
      <c r="T13" s="106"/>
      <c r="U13" s="106">
        <f>V13+W13</f>
        <v>300</v>
      </c>
      <c r="V13" s="106">
        <f>'Mục 6'!D12</f>
        <v>286</v>
      </c>
      <c r="W13" s="106">
        <f>'Mục 6'!E12</f>
        <v>14</v>
      </c>
      <c r="X13" s="106">
        <f t="shared" si="4"/>
        <v>500</v>
      </c>
      <c r="Y13" s="107">
        <f>'Mục 7'!D13</f>
        <v>476</v>
      </c>
      <c r="Z13" s="107">
        <f>'Mục 7'!E13</f>
        <v>24</v>
      </c>
      <c r="AA13" s="106">
        <f t="shared" si="5"/>
        <v>0</v>
      </c>
      <c r="AB13" s="107"/>
      <c r="AC13" s="107"/>
      <c r="AD13" s="106">
        <f>AE13+AF13</f>
        <v>0</v>
      </c>
      <c r="AE13" s="107"/>
      <c r="AF13" s="107"/>
      <c r="AG13" s="106">
        <f>AH13+AI13</f>
        <v>55</v>
      </c>
      <c r="AH13" s="106">
        <f>'Mục 10'!D13</f>
        <v>52</v>
      </c>
      <c r="AI13" s="106">
        <f>'Mục 10'!E13</f>
        <v>3</v>
      </c>
      <c r="AJ13" s="106">
        <f>AK13+AL13</f>
        <v>0</v>
      </c>
      <c r="AK13" s="107"/>
      <c r="AL13" s="107"/>
    </row>
    <row r="14" spans="1:38" s="11" customFormat="1" ht="23.25" customHeight="1">
      <c r="A14" s="105">
        <v>3</v>
      </c>
      <c r="B14" s="320" t="s">
        <v>12</v>
      </c>
      <c r="C14" s="106">
        <f t="shared" si="2"/>
        <v>67</v>
      </c>
      <c r="D14" s="106">
        <f t="shared" si="6"/>
        <v>64</v>
      </c>
      <c r="E14" s="106">
        <f t="shared" si="7"/>
        <v>3</v>
      </c>
      <c r="F14" s="106"/>
      <c r="G14" s="107"/>
      <c r="H14" s="107"/>
      <c r="I14" s="106">
        <f aca="true" t="shared" si="8" ref="I14:I21">J14+K14</f>
        <v>0</v>
      </c>
      <c r="J14" s="107"/>
      <c r="K14" s="107"/>
      <c r="L14" s="106">
        <f aca="true" t="shared" si="9" ref="L14:L21">M14+N14</f>
        <v>0</v>
      </c>
      <c r="M14" s="107"/>
      <c r="N14" s="107"/>
      <c r="O14" s="107">
        <f t="shared" si="3"/>
        <v>52</v>
      </c>
      <c r="P14" s="106">
        <f>'Mục 4'!D11</f>
        <v>50</v>
      </c>
      <c r="Q14" s="106">
        <f>'Mục 4'!E11</f>
        <v>2</v>
      </c>
      <c r="R14" s="107"/>
      <c r="S14" s="106"/>
      <c r="T14" s="106"/>
      <c r="U14" s="106">
        <f>V14+W14</f>
        <v>0</v>
      </c>
      <c r="V14" s="106"/>
      <c r="W14" s="106"/>
      <c r="X14" s="106">
        <f t="shared" si="4"/>
        <v>0</v>
      </c>
      <c r="Y14" s="107"/>
      <c r="Z14" s="107"/>
      <c r="AA14" s="106">
        <f t="shared" si="5"/>
        <v>0</v>
      </c>
      <c r="AB14" s="107"/>
      <c r="AC14" s="107"/>
      <c r="AD14" s="106"/>
      <c r="AE14" s="107"/>
      <c r="AF14" s="107"/>
      <c r="AG14" s="106">
        <f>AH14+AI14</f>
        <v>15</v>
      </c>
      <c r="AH14" s="106">
        <f>'Mục 10'!D15</f>
        <v>14</v>
      </c>
      <c r="AI14" s="106">
        <f>'Mục 10'!E15</f>
        <v>1</v>
      </c>
      <c r="AJ14" s="106"/>
      <c r="AK14" s="107"/>
      <c r="AL14" s="107"/>
    </row>
    <row r="15" spans="1:38" ht="23.25" customHeight="1">
      <c r="A15" s="105">
        <v>4</v>
      </c>
      <c r="B15" s="320" t="s">
        <v>22</v>
      </c>
      <c r="C15" s="106">
        <f t="shared" si="2"/>
        <v>405</v>
      </c>
      <c r="D15" s="106">
        <f t="shared" si="6"/>
        <v>386</v>
      </c>
      <c r="E15" s="106">
        <f t="shared" si="7"/>
        <v>19</v>
      </c>
      <c r="F15" s="106"/>
      <c r="G15" s="107"/>
      <c r="H15" s="107"/>
      <c r="I15" s="106">
        <f t="shared" si="8"/>
        <v>0</v>
      </c>
      <c r="J15" s="107"/>
      <c r="K15" s="107"/>
      <c r="L15" s="106">
        <f t="shared" si="9"/>
        <v>0</v>
      </c>
      <c r="M15" s="107"/>
      <c r="N15" s="107"/>
      <c r="O15" s="107">
        <f t="shared" si="3"/>
        <v>0</v>
      </c>
      <c r="P15" s="106"/>
      <c r="Q15" s="106"/>
      <c r="R15" s="107">
        <f>S15+T15</f>
        <v>0</v>
      </c>
      <c r="S15" s="106"/>
      <c r="T15" s="106"/>
      <c r="U15" s="106">
        <f aca="true" t="shared" si="10" ref="U15:U21">V15+W15</f>
        <v>0</v>
      </c>
      <c r="V15" s="106"/>
      <c r="W15" s="106"/>
      <c r="X15" s="106">
        <f t="shared" si="4"/>
        <v>390</v>
      </c>
      <c r="Y15" s="107">
        <f>'Mục 7'!D12</f>
        <v>372</v>
      </c>
      <c r="Z15" s="107">
        <f>'Mục 7'!E12</f>
        <v>18</v>
      </c>
      <c r="AA15" s="106">
        <f t="shared" si="5"/>
        <v>0</v>
      </c>
      <c r="AB15" s="107"/>
      <c r="AC15" s="107"/>
      <c r="AD15" s="106"/>
      <c r="AE15" s="107"/>
      <c r="AF15" s="107"/>
      <c r="AG15" s="106">
        <f>AH15+AI15</f>
        <v>15</v>
      </c>
      <c r="AH15" s="106">
        <f>'Mục 10'!D14</f>
        <v>14</v>
      </c>
      <c r="AI15" s="106">
        <f>'Mục 10'!E14</f>
        <v>1</v>
      </c>
      <c r="AJ15" s="106"/>
      <c r="AK15" s="107"/>
      <c r="AL15" s="107"/>
    </row>
    <row r="16" spans="1:38" ht="23.25" customHeight="1">
      <c r="A16" s="105">
        <v>5</v>
      </c>
      <c r="B16" s="320" t="s">
        <v>27</v>
      </c>
      <c r="C16" s="106">
        <f t="shared" si="2"/>
        <v>175</v>
      </c>
      <c r="D16" s="106">
        <f t="shared" si="6"/>
        <v>166</v>
      </c>
      <c r="E16" s="106">
        <f t="shared" si="7"/>
        <v>9</v>
      </c>
      <c r="F16" s="106"/>
      <c r="G16" s="107"/>
      <c r="H16" s="107"/>
      <c r="I16" s="106">
        <f t="shared" si="8"/>
        <v>0</v>
      </c>
      <c r="J16" s="107"/>
      <c r="K16" s="107"/>
      <c r="L16" s="106">
        <f t="shared" si="9"/>
        <v>0</v>
      </c>
      <c r="M16" s="107"/>
      <c r="N16" s="107"/>
      <c r="O16" s="107">
        <f t="shared" si="3"/>
        <v>0</v>
      </c>
      <c r="P16" s="106"/>
      <c r="Q16" s="106"/>
      <c r="R16" s="107">
        <f>S16+T16</f>
        <v>0</v>
      </c>
      <c r="S16" s="106"/>
      <c r="T16" s="106"/>
      <c r="U16" s="106">
        <f t="shared" si="10"/>
        <v>0</v>
      </c>
      <c r="V16" s="106"/>
      <c r="W16" s="106"/>
      <c r="X16" s="106">
        <f t="shared" si="4"/>
        <v>160</v>
      </c>
      <c r="Y16" s="107">
        <f>'Mục 7'!D14</f>
        <v>152</v>
      </c>
      <c r="Z16" s="107">
        <f>'Mục 7'!E14</f>
        <v>8</v>
      </c>
      <c r="AA16" s="106">
        <f t="shared" si="5"/>
        <v>0</v>
      </c>
      <c r="AB16" s="107"/>
      <c r="AC16" s="107"/>
      <c r="AD16" s="106"/>
      <c r="AE16" s="107"/>
      <c r="AF16" s="107"/>
      <c r="AG16" s="106">
        <f aca="true" t="shared" si="11" ref="AG16:AG34">AH16+AI16</f>
        <v>15</v>
      </c>
      <c r="AH16" s="106">
        <f>'Mục 10'!D17</f>
        <v>14</v>
      </c>
      <c r="AI16" s="106">
        <f>'Mục 10'!E17</f>
        <v>1</v>
      </c>
      <c r="AJ16" s="106"/>
      <c r="AK16" s="107"/>
      <c r="AL16" s="107"/>
    </row>
    <row r="17" spans="1:38" ht="31.5" customHeight="1">
      <c r="A17" s="105">
        <v>6</v>
      </c>
      <c r="B17" s="320" t="s">
        <v>261</v>
      </c>
      <c r="C17" s="106">
        <f t="shared" si="2"/>
        <v>45</v>
      </c>
      <c r="D17" s="106">
        <f t="shared" si="6"/>
        <v>42</v>
      </c>
      <c r="E17" s="106">
        <f t="shared" si="7"/>
        <v>3</v>
      </c>
      <c r="F17" s="106"/>
      <c r="G17" s="107"/>
      <c r="H17" s="107"/>
      <c r="I17" s="106">
        <f t="shared" si="8"/>
        <v>0</v>
      </c>
      <c r="J17" s="107"/>
      <c r="K17" s="107"/>
      <c r="L17" s="106">
        <f t="shared" si="9"/>
        <v>30</v>
      </c>
      <c r="M17" s="107">
        <f>'Mục 3'!D13</f>
        <v>28</v>
      </c>
      <c r="N17" s="107">
        <f>'Mục 3'!E13</f>
        <v>2</v>
      </c>
      <c r="O17" s="107">
        <f t="shared" si="3"/>
        <v>0</v>
      </c>
      <c r="P17" s="106"/>
      <c r="Q17" s="106"/>
      <c r="R17" s="107">
        <f>S17+T17</f>
        <v>0</v>
      </c>
      <c r="S17" s="106"/>
      <c r="T17" s="106"/>
      <c r="U17" s="106">
        <f t="shared" si="10"/>
        <v>0</v>
      </c>
      <c r="V17" s="106"/>
      <c r="W17" s="106"/>
      <c r="X17" s="106">
        <f t="shared" si="4"/>
        <v>0</v>
      </c>
      <c r="Y17" s="107"/>
      <c r="Z17" s="107"/>
      <c r="AA17" s="106">
        <f t="shared" si="5"/>
        <v>0</v>
      </c>
      <c r="AB17" s="107"/>
      <c r="AC17" s="107"/>
      <c r="AD17" s="106"/>
      <c r="AE17" s="107"/>
      <c r="AF17" s="107"/>
      <c r="AG17" s="106">
        <f t="shared" si="11"/>
        <v>15</v>
      </c>
      <c r="AH17" s="106">
        <f>'Mục 10'!D21</f>
        <v>14</v>
      </c>
      <c r="AI17" s="106">
        <f>'Mục 10'!E21</f>
        <v>1</v>
      </c>
      <c r="AJ17" s="106"/>
      <c r="AK17" s="107"/>
      <c r="AL17" s="107"/>
    </row>
    <row r="18" spans="1:38" ht="28.5" customHeight="1">
      <c r="A18" s="105">
        <v>7</v>
      </c>
      <c r="B18" s="320" t="s">
        <v>262</v>
      </c>
      <c r="C18" s="106">
        <f>D18+E18</f>
        <v>15</v>
      </c>
      <c r="D18" s="106">
        <f>G18+M18+P18+S18+V18+AB18+AE18+AH18+AK18+Y18+J18</f>
        <v>14</v>
      </c>
      <c r="E18" s="106">
        <f>H18+N18+Q18+T18+W18+AC18+AF18+AI18+AL18+Z18+K18</f>
        <v>1</v>
      </c>
      <c r="F18" s="106"/>
      <c r="G18" s="107"/>
      <c r="H18" s="107"/>
      <c r="I18" s="106"/>
      <c r="J18" s="107"/>
      <c r="K18" s="107"/>
      <c r="L18" s="106"/>
      <c r="M18" s="107"/>
      <c r="N18" s="107"/>
      <c r="O18" s="107"/>
      <c r="P18" s="106"/>
      <c r="Q18" s="106"/>
      <c r="R18" s="107"/>
      <c r="S18" s="106"/>
      <c r="T18" s="106"/>
      <c r="U18" s="106"/>
      <c r="V18" s="106"/>
      <c r="W18" s="106"/>
      <c r="X18" s="106">
        <f t="shared" si="4"/>
        <v>0</v>
      </c>
      <c r="Y18" s="107"/>
      <c r="Z18" s="107"/>
      <c r="AA18" s="106">
        <f t="shared" si="5"/>
        <v>0</v>
      </c>
      <c r="AB18" s="107"/>
      <c r="AC18" s="107"/>
      <c r="AD18" s="106"/>
      <c r="AE18" s="107"/>
      <c r="AF18" s="107"/>
      <c r="AG18" s="106">
        <f>AH18+AI18</f>
        <v>15</v>
      </c>
      <c r="AH18" s="106">
        <f>'Mục 10'!D28</f>
        <v>14</v>
      </c>
      <c r="AI18" s="106">
        <f>'Mục 10'!E28</f>
        <v>1</v>
      </c>
      <c r="AJ18" s="106"/>
      <c r="AK18" s="106"/>
      <c r="AL18" s="106"/>
    </row>
    <row r="19" spans="1:38" ht="31.5" customHeight="1">
      <c r="A19" s="105">
        <v>8</v>
      </c>
      <c r="B19" s="320" t="s">
        <v>308</v>
      </c>
      <c r="C19" s="106">
        <f>D19+E19</f>
        <v>168</v>
      </c>
      <c r="D19" s="106">
        <f>G19+M19+P19+S19+V19+AB19+AE19+AH19+AK19+Y19+J19</f>
        <v>160</v>
      </c>
      <c r="E19" s="106">
        <f>H19+N19+Q19+T19+W19+AC19+AF19+AI19+AL19+Z19+K19</f>
        <v>8</v>
      </c>
      <c r="F19" s="106"/>
      <c r="G19" s="107"/>
      <c r="H19" s="107"/>
      <c r="I19" s="106"/>
      <c r="J19" s="107"/>
      <c r="K19" s="107"/>
      <c r="L19" s="106"/>
      <c r="M19" s="107"/>
      <c r="N19" s="107"/>
      <c r="O19" s="107"/>
      <c r="P19" s="106"/>
      <c r="Q19" s="106"/>
      <c r="R19" s="107"/>
      <c r="S19" s="106"/>
      <c r="T19" s="106"/>
      <c r="U19" s="106"/>
      <c r="V19" s="106"/>
      <c r="W19" s="106"/>
      <c r="X19" s="106">
        <f t="shared" si="4"/>
        <v>0</v>
      </c>
      <c r="Y19" s="107"/>
      <c r="Z19" s="107"/>
      <c r="AA19" s="106">
        <f t="shared" si="5"/>
        <v>88</v>
      </c>
      <c r="AB19" s="107">
        <f>'Mục 8'!D14</f>
        <v>84</v>
      </c>
      <c r="AC19" s="107">
        <f>'Mục 8'!E14</f>
        <v>4</v>
      </c>
      <c r="AD19" s="106"/>
      <c r="AE19" s="107"/>
      <c r="AF19" s="107"/>
      <c r="AG19" s="106">
        <f>AH19+AI19</f>
        <v>80</v>
      </c>
      <c r="AH19" s="106">
        <f>'Mục 10'!D33</f>
        <v>76</v>
      </c>
      <c r="AI19" s="106">
        <f>'Mục 10'!E33</f>
        <v>4</v>
      </c>
      <c r="AJ19" s="106"/>
      <c r="AK19" s="107"/>
      <c r="AL19" s="107"/>
    </row>
    <row r="20" spans="1:38" ht="23.25" customHeight="1">
      <c r="A20" s="105">
        <v>9</v>
      </c>
      <c r="B20" s="320" t="s">
        <v>1</v>
      </c>
      <c r="C20" s="106">
        <f>D20+E20</f>
        <v>290</v>
      </c>
      <c r="D20" s="106">
        <f t="shared" si="6"/>
        <v>277</v>
      </c>
      <c r="E20" s="106">
        <f t="shared" si="7"/>
        <v>13</v>
      </c>
      <c r="F20" s="106"/>
      <c r="G20" s="107"/>
      <c r="H20" s="107"/>
      <c r="I20" s="106">
        <f t="shared" si="8"/>
        <v>0</v>
      </c>
      <c r="J20" s="107"/>
      <c r="K20" s="107"/>
      <c r="L20" s="106">
        <f t="shared" si="9"/>
        <v>0</v>
      </c>
      <c r="M20" s="107">
        <f>'Mục 3'!D16</f>
        <v>0</v>
      </c>
      <c r="N20" s="107">
        <f>'Mục 3'!E16</f>
        <v>0</v>
      </c>
      <c r="O20" s="107">
        <f>P20+Q20</f>
        <v>0</v>
      </c>
      <c r="P20" s="106"/>
      <c r="Q20" s="106"/>
      <c r="R20" s="107">
        <f>S20+T20</f>
        <v>0</v>
      </c>
      <c r="S20" s="106"/>
      <c r="T20" s="106"/>
      <c r="U20" s="106">
        <f t="shared" si="10"/>
        <v>0</v>
      </c>
      <c r="V20" s="106"/>
      <c r="W20" s="106"/>
      <c r="X20" s="106">
        <f t="shared" si="4"/>
        <v>0</v>
      </c>
      <c r="Y20" s="107"/>
      <c r="Z20" s="107"/>
      <c r="AA20" s="106">
        <f t="shared" si="5"/>
        <v>280</v>
      </c>
      <c r="AB20" s="107">
        <f>'Mục 8'!D12</f>
        <v>267</v>
      </c>
      <c r="AC20" s="107">
        <f>'Mục 8'!E12</f>
        <v>13</v>
      </c>
      <c r="AD20" s="106"/>
      <c r="AE20" s="107"/>
      <c r="AF20" s="107"/>
      <c r="AG20" s="106">
        <f t="shared" si="11"/>
        <v>10</v>
      </c>
      <c r="AH20" s="106">
        <f>'Mục 10'!D16</f>
        <v>10</v>
      </c>
      <c r="AI20" s="106">
        <f>'Mục 10'!E16</f>
        <v>0</v>
      </c>
      <c r="AJ20" s="106"/>
      <c r="AK20" s="107"/>
      <c r="AL20" s="107"/>
    </row>
    <row r="21" spans="1:38" ht="23.25" customHeight="1">
      <c r="A21" s="105">
        <v>10</v>
      </c>
      <c r="B21" s="320" t="s">
        <v>309</v>
      </c>
      <c r="C21" s="106">
        <f t="shared" si="2"/>
        <v>160</v>
      </c>
      <c r="D21" s="106">
        <f t="shared" si="6"/>
        <v>153</v>
      </c>
      <c r="E21" s="106">
        <f t="shared" si="7"/>
        <v>7</v>
      </c>
      <c r="F21" s="106"/>
      <c r="G21" s="107"/>
      <c r="H21" s="107"/>
      <c r="I21" s="106">
        <f t="shared" si="8"/>
        <v>0</v>
      </c>
      <c r="J21" s="107"/>
      <c r="K21" s="107"/>
      <c r="L21" s="106">
        <f t="shared" si="9"/>
        <v>0</v>
      </c>
      <c r="M21" s="107"/>
      <c r="N21" s="107"/>
      <c r="O21" s="107">
        <f>P21+Q21</f>
        <v>0</v>
      </c>
      <c r="P21" s="106"/>
      <c r="Q21" s="106"/>
      <c r="R21" s="107">
        <f>S21+T21</f>
        <v>0</v>
      </c>
      <c r="S21" s="106"/>
      <c r="T21" s="106"/>
      <c r="U21" s="106">
        <f t="shared" si="10"/>
        <v>0</v>
      </c>
      <c r="V21" s="106">
        <f>'Mục 6'!D13</f>
        <v>0</v>
      </c>
      <c r="W21" s="106">
        <f>'Mục 6'!E13</f>
        <v>0</v>
      </c>
      <c r="X21" s="106">
        <f t="shared" si="4"/>
        <v>0</v>
      </c>
      <c r="Y21" s="107"/>
      <c r="Z21" s="107"/>
      <c r="AA21" s="106">
        <f t="shared" si="5"/>
        <v>150</v>
      </c>
      <c r="AB21" s="107">
        <f>'Mục 8'!D13</f>
        <v>143</v>
      </c>
      <c r="AC21" s="107">
        <f>'Mục 8'!E13</f>
        <v>7</v>
      </c>
      <c r="AD21" s="106"/>
      <c r="AE21" s="107"/>
      <c r="AF21" s="107"/>
      <c r="AG21" s="106">
        <f t="shared" si="11"/>
        <v>10</v>
      </c>
      <c r="AH21" s="106">
        <f>'Mục 10'!D20</f>
        <v>10</v>
      </c>
      <c r="AI21" s="106">
        <f>'Mục 10'!E20</f>
        <v>0</v>
      </c>
      <c r="AJ21" s="106"/>
      <c r="AK21" s="107"/>
      <c r="AL21" s="107"/>
    </row>
    <row r="22" spans="1:38" ht="23.25" customHeight="1">
      <c r="A22" s="105">
        <v>11</v>
      </c>
      <c r="B22" s="320" t="s">
        <v>310</v>
      </c>
      <c r="C22" s="106">
        <f aca="true" t="shared" si="12" ref="C22:C34">D22+E22</f>
        <v>206</v>
      </c>
      <c r="D22" s="106">
        <f t="shared" si="6"/>
        <v>197</v>
      </c>
      <c r="E22" s="106">
        <f t="shared" si="7"/>
        <v>9</v>
      </c>
      <c r="F22" s="106"/>
      <c r="G22" s="107"/>
      <c r="H22" s="107"/>
      <c r="I22" s="106"/>
      <c r="J22" s="107"/>
      <c r="K22" s="107"/>
      <c r="L22" s="106"/>
      <c r="M22" s="107"/>
      <c r="N22" s="107"/>
      <c r="O22" s="107"/>
      <c r="P22" s="106"/>
      <c r="Q22" s="106"/>
      <c r="R22" s="107"/>
      <c r="S22" s="106"/>
      <c r="T22" s="106"/>
      <c r="U22" s="106"/>
      <c r="V22" s="106"/>
      <c r="W22" s="106"/>
      <c r="X22" s="106"/>
      <c r="Y22" s="107"/>
      <c r="Z22" s="107"/>
      <c r="AA22" s="106">
        <f t="shared" si="5"/>
        <v>196</v>
      </c>
      <c r="AB22" s="107">
        <f>'Mục 8'!D15</f>
        <v>187</v>
      </c>
      <c r="AC22" s="107">
        <f>'Mục 8'!E15</f>
        <v>9</v>
      </c>
      <c r="AD22" s="106"/>
      <c r="AE22" s="107"/>
      <c r="AF22" s="107"/>
      <c r="AG22" s="106">
        <f t="shared" si="11"/>
        <v>10</v>
      </c>
      <c r="AH22" s="106">
        <f>'Mục 10'!D18</f>
        <v>10</v>
      </c>
      <c r="AI22" s="106">
        <f>'Mục 10'!E18</f>
        <v>0</v>
      </c>
      <c r="AJ22" s="106"/>
      <c r="AK22" s="107"/>
      <c r="AL22" s="107"/>
    </row>
    <row r="23" spans="1:38" ht="23.25" customHeight="1">
      <c r="A23" s="105">
        <v>12</v>
      </c>
      <c r="B23" s="320" t="s">
        <v>111</v>
      </c>
      <c r="C23" s="106">
        <f t="shared" si="12"/>
        <v>606</v>
      </c>
      <c r="D23" s="106">
        <f t="shared" si="6"/>
        <v>577</v>
      </c>
      <c r="E23" s="106">
        <f t="shared" si="7"/>
        <v>29</v>
      </c>
      <c r="F23" s="106"/>
      <c r="G23" s="107"/>
      <c r="H23" s="107"/>
      <c r="I23" s="106"/>
      <c r="J23" s="107"/>
      <c r="K23" s="107"/>
      <c r="L23" s="106"/>
      <c r="M23" s="107"/>
      <c r="N23" s="107"/>
      <c r="O23" s="107"/>
      <c r="P23" s="106"/>
      <c r="Q23" s="106"/>
      <c r="R23" s="107"/>
      <c r="S23" s="106"/>
      <c r="T23" s="106"/>
      <c r="U23" s="106"/>
      <c r="V23" s="106"/>
      <c r="W23" s="106"/>
      <c r="X23" s="106"/>
      <c r="Y23" s="107"/>
      <c r="Z23" s="107"/>
      <c r="AA23" s="106"/>
      <c r="AB23" s="107"/>
      <c r="AC23" s="107"/>
      <c r="AD23" s="106">
        <f>AE23+AF23</f>
        <v>591</v>
      </c>
      <c r="AE23" s="107">
        <f>'Mục 9'!G10</f>
        <v>563</v>
      </c>
      <c r="AF23" s="107">
        <f>'Mục 9'!E10</f>
        <v>28</v>
      </c>
      <c r="AG23" s="106">
        <f t="shared" si="11"/>
        <v>15</v>
      </c>
      <c r="AH23" s="106">
        <f>'Mục 10'!D19</f>
        <v>14</v>
      </c>
      <c r="AI23" s="106">
        <f>'Mục 10'!E19</f>
        <v>1</v>
      </c>
      <c r="AJ23" s="106"/>
      <c r="AK23" s="107"/>
      <c r="AL23" s="107"/>
    </row>
    <row r="24" spans="1:38" ht="23.25" customHeight="1">
      <c r="A24" s="105">
        <v>13</v>
      </c>
      <c r="B24" s="341" t="s">
        <v>281</v>
      </c>
      <c r="C24" s="106">
        <f t="shared" si="12"/>
        <v>15</v>
      </c>
      <c r="D24" s="106">
        <f t="shared" si="6"/>
        <v>14</v>
      </c>
      <c r="E24" s="106">
        <f t="shared" si="7"/>
        <v>1</v>
      </c>
      <c r="F24" s="119"/>
      <c r="G24" s="342"/>
      <c r="H24" s="342"/>
      <c r="I24" s="119"/>
      <c r="J24" s="342"/>
      <c r="K24" s="342"/>
      <c r="L24" s="119"/>
      <c r="M24" s="342"/>
      <c r="N24" s="342"/>
      <c r="O24" s="342"/>
      <c r="P24" s="119"/>
      <c r="Q24" s="119"/>
      <c r="R24" s="342"/>
      <c r="S24" s="119"/>
      <c r="T24" s="119"/>
      <c r="U24" s="119"/>
      <c r="V24" s="119"/>
      <c r="W24" s="119"/>
      <c r="X24" s="119"/>
      <c r="Y24" s="342"/>
      <c r="Z24" s="342"/>
      <c r="AA24" s="119"/>
      <c r="AB24" s="342"/>
      <c r="AC24" s="342"/>
      <c r="AD24" s="119"/>
      <c r="AE24" s="342"/>
      <c r="AF24" s="342"/>
      <c r="AG24" s="106">
        <f t="shared" si="11"/>
        <v>15</v>
      </c>
      <c r="AH24" s="119">
        <f>'Mục 10'!D22</f>
        <v>14</v>
      </c>
      <c r="AI24" s="119">
        <f>'Mục 10'!E22</f>
        <v>1</v>
      </c>
      <c r="AJ24" s="106"/>
      <c r="AK24" s="107"/>
      <c r="AL24" s="107"/>
    </row>
    <row r="25" spans="1:38" ht="23.25" customHeight="1">
      <c r="A25" s="105">
        <v>14</v>
      </c>
      <c r="B25" s="341" t="s">
        <v>282</v>
      </c>
      <c r="C25" s="106">
        <f t="shared" si="12"/>
        <v>15</v>
      </c>
      <c r="D25" s="106">
        <f t="shared" si="6"/>
        <v>14</v>
      </c>
      <c r="E25" s="106">
        <f t="shared" si="7"/>
        <v>1</v>
      </c>
      <c r="F25" s="119"/>
      <c r="G25" s="342"/>
      <c r="H25" s="342"/>
      <c r="I25" s="119"/>
      <c r="J25" s="342"/>
      <c r="K25" s="342"/>
      <c r="L25" s="119"/>
      <c r="M25" s="342"/>
      <c r="N25" s="342"/>
      <c r="O25" s="342"/>
      <c r="P25" s="119"/>
      <c r="Q25" s="119"/>
      <c r="R25" s="342"/>
      <c r="S25" s="119"/>
      <c r="T25" s="119"/>
      <c r="U25" s="119"/>
      <c r="V25" s="119"/>
      <c r="W25" s="119"/>
      <c r="X25" s="119"/>
      <c r="Y25" s="342"/>
      <c r="Z25" s="342"/>
      <c r="AA25" s="119"/>
      <c r="AB25" s="342"/>
      <c r="AC25" s="342"/>
      <c r="AD25" s="119"/>
      <c r="AE25" s="342"/>
      <c r="AF25" s="342"/>
      <c r="AG25" s="106">
        <f t="shared" si="11"/>
        <v>15</v>
      </c>
      <c r="AH25" s="119">
        <f>'Mục 10'!D23</f>
        <v>14</v>
      </c>
      <c r="AI25" s="119">
        <f>'Mục 10'!E23</f>
        <v>1</v>
      </c>
      <c r="AJ25" s="106"/>
      <c r="AK25" s="107"/>
      <c r="AL25" s="107"/>
    </row>
    <row r="26" spans="1:38" ht="23.25" customHeight="1">
      <c r="A26" s="105">
        <v>15</v>
      </c>
      <c r="B26" s="341" t="s">
        <v>283</v>
      </c>
      <c r="C26" s="106">
        <f t="shared" si="12"/>
        <v>15</v>
      </c>
      <c r="D26" s="106">
        <f t="shared" si="6"/>
        <v>14</v>
      </c>
      <c r="E26" s="106">
        <f t="shared" si="7"/>
        <v>1</v>
      </c>
      <c r="F26" s="119"/>
      <c r="G26" s="342"/>
      <c r="H26" s="342"/>
      <c r="I26" s="119"/>
      <c r="J26" s="342"/>
      <c r="K26" s="342"/>
      <c r="L26" s="119"/>
      <c r="M26" s="342"/>
      <c r="N26" s="342"/>
      <c r="O26" s="342"/>
      <c r="P26" s="119"/>
      <c r="Q26" s="119"/>
      <c r="R26" s="342"/>
      <c r="S26" s="119"/>
      <c r="T26" s="119"/>
      <c r="U26" s="119"/>
      <c r="V26" s="119"/>
      <c r="W26" s="119"/>
      <c r="X26" s="119"/>
      <c r="Y26" s="342"/>
      <c r="Z26" s="342"/>
      <c r="AA26" s="119"/>
      <c r="AB26" s="342"/>
      <c r="AC26" s="342"/>
      <c r="AD26" s="119"/>
      <c r="AE26" s="342"/>
      <c r="AF26" s="342"/>
      <c r="AG26" s="106">
        <f t="shared" si="11"/>
        <v>15</v>
      </c>
      <c r="AH26" s="119">
        <f>'Mục 10'!D24</f>
        <v>14</v>
      </c>
      <c r="AI26" s="119">
        <f>'Mục 10'!E24</f>
        <v>1</v>
      </c>
      <c r="AJ26" s="106"/>
      <c r="AK26" s="107"/>
      <c r="AL26" s="107"/>
    </row>
    <row r="27" spans="1:38" ht="31.5" customHeight="1">
      <c r="A27" s="105">
        <v>16</v>
      </c>
      <c r="B27" s="341" t="s">
        <v>284</v>
      </c>
      <c r="C27" s="106">
        <f t="shared" si="12"/>
        <v>15</v>
      </c>
      <c r="D27" s="106">
        <f t="shared" si="6"/>
        <v>14</v>
      </c>
      <c r="E27" s="106">
        <f t="shared" si="7"/>
        <v>1</v>
      </c>
      <c r="F27" s="119"/>
      <c r="G27" s="342"/>
      <c r="H27" s="342"/>
      <c r="I27" s="119"/>
      <c r="J27" s="342"/>
      <c r="K27" s="342"/>
      <c r="L27" s="119"/>
      <c r="M27" s="342"/>
      <c r="N27" s="342"/>
      <c r="O27" s="342"/>
      <c r="P27" s="119"/>
      <c r="Q27" s="119"/>
      <c r="R27" s="342"/>
      <c r="S27" s="119"/>
      <c r="T27" s="119"/>
      <c r="U27" s="119"/>
      <c r="V27" s="119"/>
      <c r="W27" s="119"/>
      <c r="X27" s="119"/>
      <c r="Y27" s="342"/>
      <c r="Z27" s="342"/>
      <c r="AA27" s="119"/>
      <c r="AB27" s="342"/>
      <c r="AC27" s="342"/>
      <c r="AD27" s="119"/>
      <c r="AE27" s="342"/>
      <c r="AF27" s="342"/>
      <c r="AG27" s="106">
        <f t="shared" si="11"/>
        <v>15</v>
      </c>
      <c r="AH27" s="119">
        <f>'Mục 10'!D25</f>
        <v>14</v>
      </c>
      <c r="AI27" s="119">
        <f>'Mục 10'!E25</f>
        <v>1</v>
      </c>
      <c r="AJ27" s="106"/>
      <c r="AK27" s="107"/>
      <c r="AL27" s="107"/>
    </row>
    <row r="28" spans="1:38" ht="29.25" customHeight="1">
      <c r="A28" s="105">
        <v>17</v>
      </c>
      <c r="B28" s="341" t="s">
        <v>311</v>
      </c>
      <c r="C28" s="106">
        <f t="shared" si="12"/>
        <v>15</v>
      </c>
      <c r="D28" s="106">
        <f t="shared" si="6"/>
        <v>14</v>
      </c>
      <c r="E28" s="106">
        <f t="shared" si="7"/>
        <v>1</v>
      </c>
      <c r="F28" s="119"/>
      <c r="G28" s="342"/>
      <c r="H28" s="342"/>
      <c r="I28" s="119"/>
      <c r="J28" s="342"/>
      <c r="K28" s="342"/>
      <c r="L28" s="119"/>
      <c r="M28" s="342"/>
      <c r="N28" s="342"/>
      <c r="O28" s="342"/>
      <c r="P28" s="119"/>
      <c r="Q28" s="119"/>
      <c r="R28" s="342"/>
      <c r="S28" s="119"/>
      <c r="T28" s="119"/>
      <c r="U28" s="119"/>
      <c r="V28" s="119"/>
      <c r="W28" s="119"/>
      <c r="X28" s="119"/>
      <c r="Y28" s="342"/>
      <c r="Z28" s="342"/>
      <c r="AA28" s="119"/>
      <c r="AB28" s="342"/>
      <c r="AC28" s="342"/>
      <c r="AD28" s="119"/>
      <c r="AE28" s="342"/>
      <c r="AF28" s="342"/>
      <c r="AG28" s="106">
        <f t="shared" si="11"/>
        <v>15</v>
      </c>
      <c r="AH28" s="119">
        <f>'Mục 10'!D26</f>
        <v>14</v>
      </c>
      <c r="AI28" s="119">
        <f>'Mục 10'!E26</f>
        <v>1</v>
      </c>
      <c r="AJ28" s="106"/>
      <c r="AK28" s="107"/>
      <c r="AL28" s="107"/>
    </row>
    <row r="29" spans="1:38" ht="23.25" customHeight="1">
      <c r="A29" s="105">
        <v>18</v>
      </c>
      <c r="B29" s="341" t="s">
        <v>285</v>
      </c>
      <c r="C29" s="106">
        <f t="shared" si="12"/>
        <v>15</v>
      </c>
      <c r="D29" s="106">
        <f t="shared" si="6"/>
        <v>14</v>
      </c>
      <c r="E29" s="106">
        <f t="shared" si="7"/>
        <v>1</v>
      </c>
      <c r="F29" s="119"/>
      <c r="G29" s="342"/>
      <c r="H29" s="342"/>
      <c r="I29" s="119"/>
      <c r="J29" s="342"/>
      <c r="K29" s="342"/>
      <c r="L29" s="119"/>
      <c r="M29" s="342"/>
      <c r="N29" s="342"/>
      <c r="O29" s="342"/>
      <c r="P29" s="119"/>
      <c r="Q29" s="119"/>
      <c r="R29" s="342"/>
      <c r="S29" s="119"/>
      <c r="T29" s="119"/>
      <c r="U29" s="119"/>
      <c r="V29" s="119"/>
      <c r="W29" s="119"/>
      <c r="X29" s="119"/>
      <c r="Y29" s="342"/>
      <c r="Z29" s="342"/>
      <c r="AA29" s="119"/>
      <c r="AB29" s="342"/>
      <c r="AC29" s="342"/>
      <c r="AD29" s="119"/>
      <c r="AE29" s="342"/>
      <c r="AF29" s="342"/>
      <c r="AG29" s="106">
        <f t="shared" si="11"/>
        <v>15</v>
      </c>
      <c r="AH29" s="119">
        <f>'Mục 10'!D27</f>
        <v>14</v>
      </c>
      <c r="AI29" s="119">
        <f>'Mục 10'!E27</f>
        <v>1</v>
      </c>
      <c r="AJ29" s="106"/>
      <c r="AK29" s="107"/>
      <c r="AL29" s="107"/>
    </row>
    <row r="30" spans="1:38" ht="28.5" customHeight="1">
      <c r="A30" s="105">
        <v>19</v>
      </c>
      <c r="B30" s="341" t="s">
        <v>312</v>
      </c>
      <c r="C30" s="106">
        <f t="shared" si="12"/>
        <v>10</v>
      </c>
      <c r="D30" s="106">
        <f t="shared" si="6"/>
        <v>10</v>
      </c>
      <c r="E30" s="106">
        <f t="shared" si="7"/>
        <v>0</v>
      </c>
      <c r="F30" s="119"/>
      <c r="G30" s="342"/>
      <c r="H30" s="342"/>
      <c r="I30" s="119"/>
      <c r="J30" s="342"/>
      <c r="K30" s="342"/>
      <c r="L30" s="119"/>
      <c r="M30" s="342"/>
      <c r="N30" s="342"/>
      <c r="O30" s="342"/>
      <c r="P30" s="119"/>
      <c r="Q30" s="119"/>
      <c r="R30" s="342"/>
      <c r="S30" s="119"/>
      <c r="T30" s="119"/>
      <c r="U30" s="119"/>
      <c r="V30" s="119"/>
      <c r="W30" s="119"/>
      <c r="X30" s="119"/>
      <c r="Y30" s="342"/>
      <c r="Z30" s="342"/>
      <c r="AA30" s="119"/>
      <c r="AB30" s="342"/>
      <c r="AC30" s="342"/>
      <c r="AD30" s="119"/>
      <c r="AE30" s="342"/>
      <c r="AF30" s="342"/>
      <c r="AG30" s="106">
        <f t="shared" si="11"/>
        <v>10</v>
      </c>
      <c r="AH30" s="119">
        <f>'Mục 10'!D29</f>
        <v>10</v>
      </c>
      <c r="AI30" s="119">
        <f>'Mục 10'!E29</f>
        <v>0</v>
      </c>
      <c r="AJ30" s="106"/>
      <c r="AK30" s="107"/>
      <c r="AL30" s="107"/>
    </row>
    <row r="31" spans="1:38" ht="23.25" customHeight="1">
      <c r="A31" s="105">
        <v>20</v>
      </c>
      <c r="B31" s="341" t="s">
        <v>286</v>
      </c>
      <c r="C31" s="106">
        <f t="shared" si="12"/>
        <v>15</v>
      </c>
      <c r="D31" s="106">
        <f t="shared" si="6"/>
        <v>14</v>
      </c>
      <c r="E31" s="106">
        <f t="shared" si="7"/>
        <v>1</v>
      </c>
      <c r="F31" s="119"/>
      <c r="G31" s="342"/>
      <c r="H31" s="342"/>
      <c r="I31" s="119"/>
      <c r="J31" s="342"/>
      <c r="K31" s="342"/>
      <c r="L31" s="119"/>
      <c r="M31" s="342"/>
      <c r="N31" s="342"/>
      <c r="O31" s="342"/>
      <c r="P31" s="119"/>
      <c r="Q31" s="119"/>
      <c r="R31" s="342"/>
      <c r="S31" s="119"/>
      <c r="T31" s="119"/>
      <c r="U31" s="119"/>
      <c r="V31" s="119"/>
      <c r="W31" s="119"/>
      <c r="X31" s="119"/>
      <c r="Y31" s="342"/>
      <c r="Z31" s="342"/>
      <c r="AA31" s="119"/>
      <c r="AB31" s="342"/>
      <c r="AC31" s="342"/>
      <c r="AD31" s="119"/>
      <c r="AE31" s="342"/>
      <c r="AF31" s="342"/>
      <c r="AG31" s="106">
        <f t="shared" si="11"/>
        <v>15</v>
      </c>
      <c r="AH31" s="119">
        <f>'Mục 10'!D30</f>
        <v>14</v>
      </c>
      <c r="AI31" s="119">
        <f>'Mục 10'!E30</f>
        <v>1</v>
      </c>
      <c r="AJ31" s="106"/>
      <c r="AK31" s="107"/>
      <c r="AL31" s="107"/>
    </row>
    <row r="32" spans="1:38" ht="23.25" customHeight="1">
      <c r="A32" s="105">
        <v>21</v>
      </c>
      <c r="B32" s="341" t="s">
        <v>313</v>
      </c>
      <c r="C32" s="106">
        <f t="shared" si="12"/>
        <v>15</v>
      </c>
      <c r="D32" s="106">
        <f t="shared" si="6"/>
        <v>14</v>
      </c>
      <c r="E32" s="106">
        <f t="shared" si="7"/>
        <v>1</v>
      </c>
      <c r="F32" s="119"/>
      <c r="G32" s="342"/>
      <c r="H32" s="342"/>
      <c r="I32" s="119"/>
      <c r="J32" s="342"/>
      <c r="K32" s="342"/>
      <c r="L32" s="119"/>
      <c r="M32" s="342"/>
      <c r="N32" s="342"/>
      <c r="O32" s="342"/>
      <c r="P32" s="119"/>
      <c r="Q32" s="119"/>
      <c r="R32" s="342"/>
      <c r="S32" s="119"/>
      <c r="T32" s="119"/>
      <c r="U32" s="119"/>
      <c r="V32" s="119"/>
      <c r="W32" s="119"/>
      <c r="X32" s="119"/>
      <c r="Y32" s="342"/>
      <c r="Z32" s="342"/>
      <c r="AA32" s="119"/>
      <c r="AB32" s="342"/>
      <c r="AC32" s="342"/>
      <c r="AD32" s="119"/>
      <c r="AE32" s="342"/>
      <c r="AF32" s="342"/>
      <c r="AG32" s="106">
        <f t="shared" si="11"/>
        <v>15</v>
      </c>
      <c r="AH32" s="119">
        <f>'Mục 10'!D31</f>
        <v>14</v>
      </c>
      <c r="AI32" s="119">
        <f>'Mục 10'!E31</f>
        <v>1</v>
      </c>
      <c r="AJ32" s="106"/>
      <c r="AK32" s="107"/>
      <c r="AL32" s="107"/>
    </row>
    <row r="33" spans="1:38" ht="23.25" customHeight="1">
      <c r="A33" s="105">
        <v>22</v>
      </c>
      <c r="B33" s="341" t="s">
        <v>288</v>
      </c>
      <c r="C33" s="106">
        <f t="shared" si="12"/>
        <v>10</v>
      </c>
      <c r="D33" s="106">
        <f t="shared" si="6"/>
        <v>10</v>
      </c>
      <c r="E33" s="106">
        <f t="shared" si="7"/>
        <v>0</v>
      </c>
      <c r="F33" s="119"/>
      <c r="G33" s="342"/>
      <c r="H33" s="342"/>
      <c r="I33" s="119"/>
      <c r="J33" s="342"/>
      <c r="K33" s="342"/>
      <c r="L33" s="119"/>
      <c r="M33" s="342"/>
      <c r="N33" s="342"/>
      <c r="O33" s="342"/>
      <c r="P33" s="119"/>
      <c r="Q33" s="119"/>
      <c r="R33" s="342"/>
      <c r="S33" s="119"/>
      <c r="T33" s="119"/>
      <c r="U33" s="119"/>
      <c r="V33" s="119"/>
      <c r="W33" s="119"/>
      <c r="X33" s="119"/>
      <c r="Y33" s="342"/>
      <c r="Z33" s="342"/>
      <c r="AA33" s="119"/>
      <c r="AB33" s="342"/>
      <c r="AC33" s="342"/>
      <c r="AD33" s="119"/>
      <c r="AE33" s="342"/>
      <c r="AF33" s="342"/>
      <c r="AG33" s="106">
        <f t="shared" si="11"/>
        <v>10</v>
      </c>
      <c r="AH33" s="119">
        <f>'Mục 10'!D32</f>
        <v>10</v>
      </c>
      <c r="AI33" s="119">
        <f>'Mục 10'!E32</f>
        <v>0</v>
      </c>
      <c r="AJ33" s="106"/>
      <c r="AK33" s="107"/>
      <c r="AL33" s="107"/>
    </row>
    <row r="34" spans="1:38" ht="23.25" customHeight="1">
      <c r="A34" s="105">
        <v>23</v>
      </c>
      <c r="B34" s="341" t="s">
        <v>269</v>
      </c>
      <c r="C34" s="119">
        <f t="shared" si="12"/>
        <v>550</v>
      </c>
      <c r="D34" s="119">
        <f>G34+M34+P34+S34+V34+AB34+AE34+AH34+AK34+Y34+J34</f>
        <v>524</v>
      </c>
      <c r="E34" s="119">
        <f>H34+N34+Q34+T34+W34+AC34+AF34+AI34+AL34+Z34+K34</f>
        <v>26</v>
      </c>
      <c r="F34" s="119"/>
      <c r="G34" s="342"/>
      <c r="H34" s="342"/>
      <c r="I34" s="119">
        <f>J34+K34</f>
        <v>0</v>
      </c>
      <c r="J34" s="342"/>
      <c r="K34" s="342"/>
      <c r="L34" s="119">
        <f>M34+N34</f>
        <v>550</v>
      </c>
      <c r="M34" s="342">
        <f>'Mục 3'!D17</f>
        <v>524</v>
      </c>
      <c r="N34" s="342">
        <f>'Mục 3'!E17</f>
        <v>26</v>
      </c>
      <c r="O34" s="342">
        <f>P34+Q34</f>
        <v>0</v>
      </c>
      <c r="P34" s="119"/>
      <c r="Q34" s="119"/>
      <c r="R34" s="342">
        <f>S34+T34</f>
        <v>0</v>
      </c>
      <c r="S34" s="119"/>
      <c r="T34" s="119"/>
      <c r="U34" s="119">
        <f>V34+W34</f>
        <v>0</v>
      </c>
      <c r="V34" s="119"/>
      <c r="W34" s="119"/>
      <c r="X34" s="119">
        <f>Y34+Z34</f>
        <v>0</v>
      </c>
      <c r="Y34" s="342"/>
      <c r="Z34" s="342"/>
      <c r="AA34" s="119">
        <f>AB34+AC34</f>
        <v>0</v>
      </c>
      <c r="AB34" s="342"/>
      <c r="AC34" s="342"/>
      <c r="AD34" s="119"/>
      <c r="AE34" s="342"/>
      <c r="AF34" s="342"/>
      <c r="AG34" s="106">
        <f t="shared" si="11"/>
        <v>0</v>
      </c>
      <c r="AH34" s="119"/>
      <c r="AI34" s="119"/>
      <c r="AJ34" s="106"/>
      <c r="AK34" s="107"/>
      <c r="AL34" s="107"/>
    </row>
    <row r="35" spans="1:38" ht="23.25" customHeight="1">
      <c r="A35" s="336" t="s">
        <v>7</v>
      </c>
      <c r="B35" s="347" t="s">
        <v>79</v>
      </c>
      <c r="C35" s="10">
        <f>SUM(C36:C43)</f>
        <v>21056</v>
      </c>
      <c r="D35" s="10">
        <f aca="true" t="shared" si="13" ref="D35:AI35">SUM(D36:D43)</f>
        <v>20053</v>
      </c>
      <c r="E35" s="10">
        <f t="shared" si="13"/>
        <v>1003</v>
      </c>
      <c r="F35" s="10">
        <f t="shared" si="13"/>
        <v>0</v>
      </c>
      <c r="G35" s="10">
        <f t="shared" si="13"/>
        <v>0</v>
      </c>
      <c r="H35" s="10">
        <f t="shared" si="13"/>
        <v>0</v>
      </c>
      <c r="I35" s="10">
        <f t="shared" si="13"/>
        <v>3900</v>
      </c>
      <c r="J35" s="10">
        <f t="shared" si="13"/>
        <v>3714</v>
      </c>
      <c r="K35" s="10">
        <f t="shared" si="13"/>
        <v>186</v>
      </c>
      <c r="L35" s="10">
        <f t="shared" si="13"/>
        <v>11916</v>
      </c>
      <c r="M35" s="10">
        <f t="shared" si="13"/>
        <v>11350</v>
      </c>
      <c r="N35" s="10">
        <f t="shared" si="13"/>
        <v>566</v>
      </c>
      <c r="O35" s="10">
        <f t="shared" si="13"/>
        <v>0</v>
      </c>
      <c r="P35" s="10">
        <f t="shared" si="13"/>
        <v>0</v>
      </c>
      <c r="Q35" s="10">
        <f t="shared" si="13"/>
        <v>0</v>
      </c>
      <c r="R35" s="10">
        <f t="shared" si="13"/>
        <v>1100</v>
      </c>
      <c r="S35" s="10">
        <f t="shared" si="13"/>
        <v>1047</v>
      </c>
      <c r="T35" s="10">
        <f t="shared" si="13"/>
        <v>53</v>
      </c>
      <c r="U35" s="10">
        <f t="shared" si="13"/>
        <v>3330</v>
      </c>
      <c r="V35" s="10">
        <f t="shared" si="13"/>
        <v>3171</v>
      </c>
      <c r="W35" s="10">
        <f t="shared" si="13"/>
        <v>159</v>
      </c>
      <c r="X35" s="10">
        <f t="shared" si="13"/>
        <v>0</v>
      </c>
      <c r="Y35" s="10">
        <f t="shared" si="13"/>
        <v>0</v>
      </c>
      <c r="Z35" s="10">
        <f t="shared" si="13"/>
        <v>0</v>
      </c>
      <c r="AA35" s="10">
        <f t="shared" si="13"/>
        <v>160</v>
      </c>
      <c r="AB35" s="10">
        <f t="shared" si="13"/>
        <v>151</v>
      </c>
      <c r="AC35" s="10">
        <f t="shared" si="13"/>
        <v>9</v>
      </c>
      <c r="AD35" s="10">
        <f t="shared" si="13"/>
        <v>0</v>
      </c>
      <c r="AE35" s="10">
        <f t="shared" si="13"/>
        <v>0</v>
      </c>
      <c r="AF35" s="10">
        <f t="shared" si="13"/>
        <v>0</v>
      </c>
      <c r="AG35" s="10">
        <f t="shared" si="13"/>
        <v>650</v>
      </c>
      <c r="AH35" s="10">
        <f t="shared" si="13"/>
        <v>620</v>
      </c>
      <c r="AI35" s="10">
        <f t="shared" si="13"/>
        <v>30</v>
      </c>
      <c r="AJ35" s="106"/>
      <c r="AK35" s="107"/>
      <c r="AL35" s="107"/>
    </row>
    <row r="36" spans="1:38" s="11" customFormat="1" ht="23.25" customHeight="1">
      <c r="A36" s="343">
        <v>1</v>
      </c>
      <c r="B36" s="344" t="s">
        <v>2</v>
      </c>
      <c r="C36" s="345">
        <f aca="true" t="shared" si="14" ref="C36:C43">D36+E36</f>
        <v>3210</v>
      </c>
      <c r="D36" s="345">
        <f t="shared" si="6"/>
        <v>3056</v>
      </c>
      <c r="E36" s="345">
        <f t="shared" si="7"/>
        <v>154</v>
      </c>
      <c r="F36" s="345">
        <f aca="true" t="shared" si="15" ref="F36:F43">G36+H36</f>
        <v>0</v>
      </c>
      <c r="G36" s="345"/>
      <c r="H36" s="345"/>
      <c r="I36" s="345">
        <f aca="true" t="shared" si="16" ref="I36:I43">J36+K36</f>
        <v>350</v>
      </c>
      <c r="J36" s="345">
        <f>'Mục 2'!D14</f>
        <v>333</v>
      </c>
      <c r="K36" s="345">
        <f>'Mục 2'!E14</f>
        <v>17</v>
      </c>
      <c r="L36" s="345">
        <f aca="true" t="shared" si="17" ref="L36:L43">M36+N36</f>
        <v>2675</v>
      </c>
      <c r="M36" s="345">
        <f>'Mục 3'!D19</f>
        <v>2548</v>
      </c>
      <c r="N36" s="345">
        <f>'Mục 3'!E19</f>
        <v>127</v>
      </c>
      <c r="O36" s="346">
        <f>P36+Q36</f>
        <v>0</v>
      </c>
      <c r="P36" s="345"/>
      <c r="Q36" s="345"/>
      <c r="R36" s="346">
        <f>S36+T36</f>
        <v>0</v>
      </c>
      <c r="S36" s="345"/>
      <c r="T36" s="345"/>
      <c r="U36" s="345">
        <f aca="true" t="shared" si="18" ref="U36:U43">V36+W36</f>
        <v>50</v>
      </c>
      <c r="V36" s="345">
        <f>'Mục 6'!D15</f>
        <v>47</v>
      </c>
      <c r="W36" s="345">
        <f>'Mục 6'!E15</f>
        <v>3</v>
      </c>
      <c r="X36" s="345">
        <f aca="true" t="shared" si="19" ref="X36:X43">Y36+Z36</f>
        <v>0</v>
      </c>
      <c r="Y36" s="345"/>
      <c r="Z36" s="345"/>
      <c r="AA36" s="345">
        <f aca="true" t="shared" si="20" ref="AA36:AA43">AB36+AC36</f>
        <v>30</v>
      </c>
      <c r="AB36" s="345">
        <f>'Mục 8'!D17</f>
        <v>28</v>
      </c>
      <c r="AC36" s="345">
        <f>'Mục 8'!E17</f>
        <v>2</v>
      </c>
      <c r="AD36" s="345">
        <f aca="true" t="shared" si="21" ref="AD36:AD43">AE36+AF36</f>
        <v>0</v>
      </c>
      <c r="AE36" s="345"/>
      <c r="AF36" s="345"/>
      <c r="AG36" s="345">
        <f aca="true" t="shared" si="22" ref="AG36:AG43">AH36+AI36</f>
        <v>105</v>
      </c>
      <c r="AH36" s="345">
        <f>'Mục 10'!D35</f>
        <v>100</v>
      </c>
      <c r="AI36" s="345">
        <f>'Mục 10'!E35</f>
        <v>5</v>
      </c>
      <c r="AJ36" s="106">
        <f aca="true" t="shared" si="23" ref="AJ36:AJ43">AK36+AL36</f>
        <v>0</v>
      </c>
      <c r="AK36" s="106">
        <f>'Mục 11'!G11</f>
        <v>0</v>
      </c>
      <c r="AL36" s="106">
        <f>'Mục 11'!H11</f>
        <v>0</v>
      </c>
    </row>
    <row r="37" spans="1:38" s="11" customFormat="1" ht="23.25" customHeight="1">
      <c r="A37" s="105">
        <v>2</v>
      </c>
      <c r="B37" s="321" t="s">
        <v>4</v>
      </c>
      <c r="C37" s="106">
        <f t="shared" si="14"/>
        <v>1472</v>
      </c>
      <c r="D37" s="106">
        <f t="shared" si="6"/>
        <v>1403</v>
      </c>
      <c r="E37" s="106">
        <f t="shared" si="7"/>
        <v>69</v>
      </c>
      <c r="F37" s="106">
        <f t="shared" si="15"/>
        <v>0</v>
      </c>
      <c r="G37" s="106"/>
      <c r="H37" s="106"/>
      <c r="I37" s="106">
        <f t="shared" si="16"/>
        <v>350</v>
      </c>
      <c r="J37" s="106">
        <f>'Mục 2'!D13</f>
        <v>333</v>
      </c>
      <c r="K37" s="106">
        <f>'Mục 2'!E13</f>
        <v>17</v>
      </c>
      <c r="L37" s="106">
        <f t="shared" si="17"/>
        <v>1012</v>
      </c>
      <c r="M37" s="106">
        <f>'Mục 3'!D20</f>
        <v>965</v>
      </c>
      <c r="N37" s="106">
        <f>'Mục 3'!E20</f>
        <v>47</v>
      </c>
      <c r="O37" s="107">
        <f aca="true" t="shared" si="24" ref="O37:O43">P37+Q37</f>
        <v>0</v>
      </c>
      <c r="P37" s="106"/>
      <c r="Q37" s="106"/>
      <c r="R37" s="107">
        <f>S37+T37</f>
        <v>0</v>
      </c>
      <c r="S37" s="106"/>
      <c r="T37" s="106"/>
      <c r="U37" s="106">
        <f t="shared" si="18"/>
        <v>0</v>
      </c>
      <c r="V37" s="106">
        <f>'Mục 6'!D16</f>
        <v>0</v>
      </c>
      <c r="W37" s="106">
        <f>'Mục 6'!E16</f>
        <v>0</v>
      </c>
      <c r="X37" s="106">
        <f t="shared" si="19"/>
        <v>0</v>
      </c>
      <c r="Y37" s="106"/>
      <c r="Z37" s="106"/>
      <c r="AA37" s="106">
        <f t="shared" si="20"/>
        <v>0</v>
      </c>
      <c r="AB37" s="106">
        <f>'Mục 8'!D18</f>
        <v>0</v>
      </c>
      <c r="AC37" s="106">
        <f>'Mục 8'!E18</f>
        <v>0</v>
      </c>
      <c r="AD37" s="106">
        <f t="shared" si="21"/>
        <v>0</v>
      </c>
      <c r="AE37" s="106"/>
      <c r="AF37" s="106"/>
      <c r="AG37" s="106">
        <f t="shared" si="22"/>
        <v>110</v>
      </c>
      <c r="AH37" s="106">
        <f>'Mục 10'!D36</f>
        <v>105</v>
      </c>
      <c r="AI37" s="106">
        <f>'Mục 10'!E36</f>
        <v>5</v>
      </c>
      <c r="AJ37" s="106">
        <f t="shared" si="23"/>
        <v>0</v>
      </c>
      <c r="AK37" s="106"/>
      <c r="AL37" s="106"/>
    </row>
    <row r="38" spans="1:38" s="11" customFormat="1" ht="23.25" customHeight="1">
      <c r="A38" s="105">
        <v>3</v>
      </c>
      <c r="B38" s="321" t="s">
        <v>9</v>
      </c>
      <c r="C38" s="106">
        <f t="shared" si="14"/>
        <v>7272</v>
      </c>
      <c r="D38" s="106">
        <f t="shared" si="6"/>
        <v>6925</v>
      </c>
      <c r="E38" s="106">
        <f t="shared" si="7"/>
        <v>347</v>
      </c>
      <c r="F38" s="106">
        <f t="shared" si="15"/>
        <v>0</v>
      </c>
      <c r="G38" s="106"/>
      <c r="H38" s="106"/>
      <c r="I38" s="106">
        <f t="shared" si="16"/>
        <v>1800</v>
      </c>
      <c r="J38" s="106">
        <f>'Mục 2'!D15</f>
        <v>1715</v>
      </c>
      <c r="K38" s="106">
        <f>'Mục 2'!E15</f>
        <v>85</v>
      </c>
      <c r="L38" s="106">
        <f t="shared" si="17"/>
        <v>5077</v>
      </c>
      <c r="M38" s="106">
        <f>'Mục 3'!D21</f>
        <v>4835</v>
      </c>
      <c r="N38" s="106">
        <f>'Mục 3'!E21</f>
        <v>242</v>
      </c>
      <c r="O38" s="107">
        <f t="shared" si="24"/>
        <v>0</v>
      </c>
      <c r="P38" s="106"/>
      <c r="Q38" s="106"/>
      <c r="R38" s="107">
        <f>S38+T38</f>
        <v>240</v>
      </c>
      <c r="S38" s="106">
        <f>'Mục 5'!D10</f>
        <v>228</v>
      </c>
      <c r="T38" s="106">
        <f>'Mục 5'!E10</f>
        <v>12</v>
      </c>
      <c r="U38" s="106">
        <f t="shared" si="18"/>
        <v>0</v>
      </c>
      <c r="V38" s="106">
        <f>'Mục 6'!D17</f>
        <v>0</v>
      </c>
      <c r="W38" s="106">
        <f>'Mục 6'!E17</f>
        <v>0</v>
      </c>
      <c r="X38" s="106">
        <f t="shared" si="19"/>
        <v>0</v>
      </c>
      <c r="Y38" s="106"/>
      <c r="Z38" s="106"/>
      <c r="AA38" s="106">
        <f t="shared" si="20"/>
        <v>50</v>
      </c>
      <c r="AB38" s="106">
        <f>'Mục 8'!D19</f>
        <v>47</v>
      </c>
      <c r="AC38" s="106">
        <f>'Mục 8'!E19</f>
        <v>3</v>
      </c>
      <c r="AD38" s="106">
        <f t="shared" si="21"/>
        <v>0</v>
      </c>
      <c r="AE38" s="106"/>
      <c r="AF38" s="106"/>
      <c r="AG38" s="106">
        <f t="shared" si="22"/>
        <v>105</v>
      </c>
      <c r="AH38" s="106">
        <f>'Mục 10'!D37</f>
        <v>100</v>
      </c>
      <c r="AI38" s="106">
        <f>'Mục 10'!E37</f>
        <v>5</v>
      </c>
      <c r="AJ38" s="106">
        <f t="shared" si="23"/>
        <v>0</v>
      </c>
      <c r="AK38" s="106">
        <f>'Mục 11'!G13</f>
        <v>0</v>
      </c>
      <c r="AL38" s="106">
        <f>'Mục 11'!H13</f>
        <v>0</v>
      </c>
    </row>
    <row r="39" spans="1:38" s="11" customFormat="1" ht="23.25" customHeight="1">
      <c r="A39" s="105">
        <v>4</v>
      </c>
      <c r="B39" s="321" t="s">
        <v>5</v>
      </c>
      <c r="C39" s="106">
        <f t="shared" si="14"/>
        <v>1615</v>
      </c>
      <c r="D39" s="106">
        <f t="shared" si="6"/>
        <v>1539</v>
      </c>
      <c r="E39" s="106">
        <f t="shared" si="7"/>
        <v>76</v>
      </c>
      <c r="F39" s="106">
        <f t="shared" si="15"/>
        <v>0</v>
      </c>
      <c r="G39" s="106"/>
      <c r="H39" s="106"/>
      <c r="I39" s="106">
        <f t="shared" si="16"/>
        <v>700</v>
      </c>
      <c r="J39" s="106">
        <f>'Mục 2'!D16</f>
        <v>667</v>
      </c>
      <c r="K39" s="106">
        <f>'Mục 2'!E16</f>
        <v>33</v>
      </c>
      <c r="L39" s="106">
        <f t="shared" si="17"/>
        <v>750</v>
      </c>
      <c r="M39" s="106">
        <f>'Mục 3'!D22</f>
        <v>714</v>
      </c>
      <c r="N39" s="106">
        <f>'Mục 3'!E22</f>
        <v>36</v>
      </c>
      <c r="O39" s="107">
        <f t="shared" si="24"/>
        <v>0</v>
      </c>
      <c r="P39" s="106"/>
      <c r="Q39" s="106"/>
      <c r="R39" s="107">
        <f>S39+T39</f>
        <v>80</v>
      </c>
      <c r="S39" s="106">
        <f>'Mục 5'!D12</f>
        <v>76</v>
      </c>
      <c r="T39" s="106">
        <f>'Mục 5'!E12</f>
        <v>4</v>
      </c>
      <c r="U39" s="106">
        <f t="shared" si="18"/>
        <v>0</v>
      </c>
      <c r="V39" s="106">
        <f>'Mục 6'!D18</f>
        <v>0</v>
      </c>
      <c r="W39" s="106">
        <f>'Mục 6'!E18</f>
        <v>0</v>
      </c>
      <c r="X39" s="106">
        <f t="shared" si="19"/>
        <v>0</v>
      </c>
      <c r="Y39" s="106"/>
      <c r="Z39" s="106"/>
      <c r="AA39" s="106">
        <f t="shared" si="20"/>
        <v>10</v>
      </c>
      <c r="AB39" s="106">
        <f>'Mục 8'!D20</f>
        <v>10</v>
      </c>
      <c r="AC39" s="106">
        <f>'Mục 8'!E20</f>
        <v>0</v>
      </c>
      <c r="AD39" s="106">
        <f t="shared" si="21"/>
        <v>0</v>
      </c>
      <c r="AE39" s="106"/>
      <c r="AF39" s="106"/>
      <c r="AG39" s="106">
        <f t="shared" si="22"/>
        <v>75</v>
      </c>
      <c r="AH39" s="106">
        <f>'Mục 10'!D38</f>
        <v>72</v>
      </c>
      <c r="AI39" s="106">
        <f>'Mục 10'!E38</f>
        <v>3</v>
      </c>
      <c r="AJ39" s="106">
        <f t="shared" si="23"/>
        <v>0</v>
      </c>
      <c r="AK39" s="106">
        <f>'Mục 11'!G14</f>
        <v>0</v>
      </c>
      <c r="AL39" s="106">
        <f>'Mục 11'!H14</f>
        <v>0</v>
      </c>
    </row>
    <row r="40" spans="1:38" s="12" customFormat="1" ht="23.25" customHeight="1">
      <c r="A40" s="105">
        <v>5</v>
      </c>
      <c r="B40" s="321" t="s">
        <v>3</v>
      </c>
      <c r="C40" s="106">
        <f t="shared" si="14"/>
        <v>1705</v>
      </c>
      <c r="D40" s="106">
        <f t="shared" si="6"/>
        <v>1625</v>
      </c>
      <c r="E40" s="106">
        <f t="shared" si="7"/>
        <v>80</v>
      </c>
      <c r="F40" s="106">
        <f t="shared" si="15"/>
        <v>0</v>
      </c>
      <c r="G40" s="106"/>
      <c r="H40" s="106"/>
      <c r="I40" s="106">
        <f t="shared" si="16"/>
        <v>0</v>
      </c>
      <c r="J40" s="106">
        <f>'Mục 2'!D17</f>
        <v>0</v>
      </c>
      <c r="K40" s="106">
        <f>'Mục 2'!E17</f>
        <v>0</v>
      </c>
      <c r="L40" s="106">
        <f t="shared" si="17"/>
        <v>250</v>
      </c>
      <c r="M40" s="106">
        <f>'Mục 3'!D23</f>
        <v>238</v>
      </c>
      <c r="N40" s="106">
        <f>'Mục 3'!E23</f>
        <v>12</v>
      </c>
      <c r="O40" s="107">
        <f t="shared" si="24"/>
        <v>0</v>
      </c>
      <c r="P40" s="106"/>
      <c r="Q40" s="106"/>
      <c r="R40" s="107">
        <f>S40+T40</f>
        <v>560</v>
      </c>
      <c r="S40" s="106">
        <f>'Mục 5'!D13</f>
        <v>534</v>
      </c>
      <c r="T40" s="106">
        <f>'Mục 5'!E13</f>
        <v>26</v>
      </c>
      <c r="U40" s="106">
        <f t="shared" si="18"/>
        <v>780</v>
      </c>
      <c r="V40" s="106">
        <f>'Mục 6'!D19</f>
        <v>743</v>
      </c>
      <c r="W40" s="106">
        <f>'Mục 6'!E19</f>
        <v>37</v>
      </c>
      <c r="X40" s="106">
        <f t="shared" si="19"/>
        <v>0</v>
      </c>
      <c r="Y40" s="106"/>
      <c r="Z40" s="106"/>
      <c r="AA40" s="106">
        <f t="shared" si="20"/>
        <v>25</v>
      </c>
      <c r="AB40" s="106">
        <f>'Mục 8'!D21</f>
        <v>24</v>
      </c>
      <c r="AC40" s="106">
        <f>'Mục 8'!E21</f>
        <v>1</v>
      </c>
      <c r="AD40" s="106">
        <f t="shared" si="21"/>
        <v>0</v>
      </c>
      <c r="AE40" s="106"/>
      <c r="AF40" s="106"/>
      <c r="AG40" s="106">
        <f t="shared" si="22"/>
        <v>90</v>
      </c>
      <c r="AH40" s="106">
        <f>'Mục 10'!D39</f>
        <v>86</v>
      </c>
      <c r="AI40" s="106">
        <f>'Mục 10'!E39</f>
        <v>4</v>
      </c>
      <c r="AJ40" s="122">
        <f t="shared" si="23"/>
        <v>0</v>
      </c>
      <c r="AK40" s="106">
        <f>'Mục 11'!G15</f>
        <v>0</v>
      </c>
      <c r="AL40" s="106">
        <f>'Mục 11'!H15</f>
        <v>0</v>
      </c>
    </row>
    <row r="41" spans="1:38" s="120" customFormat="1" ht="23.25" customHeight="1">
      <c r="A41" s="105">
        <v>6</v>
      </c>
      <c r="B41" s="321" t="s">
        <v>108</v>
      </c>
      <c r="C41" s="106">
        <f>D41+E41</f>
        <v>850</v>
      </c>
      <c r="D41" s="106">
        <f t="shared" si="6"/>
        <v>808</v>
      </c>
      <c r="E41" s="106">
        <f t="shared" si="7"/>
        <v>42</v>
      </c>
      <c r="F41" s="106">
        <f>G41+H41</f>
        <v>0</v>
      </c>
      <c r="G41" s="106"/>
      <c r="H41" s="106"/>
      <c r="I41" s="106">
        <f>J41+K41</f>
        <v>350</v>
      </c>
      <c r="J41" s="106">
        <f>'Mục 2'!D18</f>
        <v>333</v>
      </c>
      <c r="K41" s="106">
        <f>'Mục 2'!E18</f>
        <v>17</v>
      </c>
      <c r="L41" s="106">
        <f>M41+N41</f>
        <v>410</v>
      </c>
      <c r="M41" s="106">
        <f>'Mục 3'!D24</f>
        <v>390</v>
      </c>
      <c r="N41" s="106">
        <f>'Mục 3'!E24</f>
        <v>20</v>
      </c>
      <c r="O41" s="107">
        <f>P41+Q41</f>
        <v>0</v>
      </c>
      <c r="P41" s="106"/>
      <c r="Q41" s="106"/>
      <c r="R41" s="107"/>
      <c r="S41" s="106"/>
      <c r="T41" s="106"/>
      <c r="U41" s="106">
        <f>V41+W41</f>
        <v>0</v>
      </c>
      <c r="V41" s="106">
        <v>0</v>
      </c>
      <c r="W41" s="106">
        <v>0</v>
      </c>
      <c r="X41" s="106">
        <f>Y41+Z41</f>
        <v>0</v>
      </c>
      <c r="Y41" s="106"/>
      <c r="Z41" s="106"/>
      <c r="AA41" s="106">
        <f>AB41+AC41</f>
        <v>30</v>
      </c>
      <c r="AB41" s="106">
        <f>'Mục 8'!D22</f>
        <v>28</v>
      </c>
      <c r="AC41" s="106">
        <f>'Mục 8'!E22</f>
        <v>2</v>
      </c>
      <c r="AD41" s="106">
        <f>AE41+AF41</f>
        <v>0</v>
      </c>
      <c r="AE41" s="106"/>
      <c r="AF41" s="106"/>
      <c r="AG41" s="106">
        <f>AH41+AI41</f>
        <v>60</v>
      </c>
      <c r="AH41" s="106">
        <f>'Mục 10'!D40</f>
        <v>57</v>
      </c>
      <c r="AI41" s="106">
        <f>'Mục 10'!E40</f>
        <v>3</v>
      </c>
      <c r="AJ41" s="123">
        <f>AK41+AL41</f>
        <v>0</v>
      </c>
      <c r="AK41" s="119"/>
      <c r="AL41" s="119"/>
    </row>
    <row r="42" spans="1:38" s="120" customFormat="1" ht="23.25" customHeight="1">
      <c r="A42" s="105">
        <v>7</v>
      </c>
      <c r="B42" s="321" t="s">
        <v>10</v>
      </c>
      <c r="C42" s="106">
        <f t="shared" si="14"/>
        <v>1030</v>
      </c>
      <c r="D42" s="106">
        <f t="shared" si="6"/>
        <v>981</v>
      </c>
      <c r="E42" s="106">
        <f t="shared" si="7"/>
        <v>49</v>
      </c>
      <c r="F42" s="106">
        <f t="shared" si="15"/>
        <v>0</v>
      </c>
      <c r="G42" s="106"/>
      <c r="H42" s="106"/>
      <c r="I42" s="106">
        <f t="shared" si="16"/>
        <v>350</v>
      </c>
      <c r="J42" s="106">
        <f>'Mục 2'!D19</f>
        <v>333</v>
      </c>
      <c r="K42" s="106">
        <f>'Mục 2'!E19</f>
        <v>17</v>
      </c>
      <c r="L42" s="106">
        <f t="shared" si="17"/>
        <v>450</v>
      </c>
      <c r="M42" s="106">
        <f>'Mục 3'!D25</f>
        <v>429</v>
      </c>
      <c r="N42" s="106">
        <f>'Mục 3'!E25</f>
        <v>21</v>
      </c>
      <c r="O42" s="107">
        <f t="shared" si="24"/>
        <v>0</v>
      </c>
      <c r="P42" s="106"/>
      <c r="Q42" s="106"/>
      <c r="R42" s="107">
        <f>S42+T42</f>
        <v>160</v>
      </c>
      <c r="S42" s="106">
        <f>'Mục 5'!D14</f>
        <v>152</v>
      </c>
      <c r="T42" s="106">
        <f>'Mục 5'!E14</f>
        <v>8</v>
      </c>
      <c r="U42" s="106">
        <f t="shared" si="18"/>
        <v>0</v>
      </c>
      <c r="V42" s="106">
        <f>'Mục 6'!D20</f>
        <v>0</v>
      </c>
      <c r="W42" s="106">
        <f>'Mục 6'!E20</f>
        <v>0</v>
      </c>
      <c r="X42" s="106">
        <f t="shared" si="19"/>
        <v>0</v>
      </c>
      <c r="Y42" s="106"/>
      <c r="Z42" s="106"/>
      <c r="AA42" s="106">
        <f t="shared" si="20"/>
        <v>15</v>
      </c>
      <c r="AB42" s="106">
        <f>'Mục 8'!D23</f>
        <v>14</v>
      </c>
      <c r="AC42" s="106">
        <f>'Mục 8'!E23</f>
        <v>1</v>
      </c>
      <c r="AD42" s="106">
        <f t="shared" si="21"/>
        <v>0</v>
      </c>
      <c r="AE42" s="106"/>
      <c r="AF42" s="106"/>
      <c r="AG42" s="106">
        <f t="shared" si="22"/>
        <v>55</v>
      </c>
      <c r="AH42" s="106">
        <f>'Mục 10'!D41</f>
        <v>53</v>
      </c>
      <c r="AI42" s="106">
        <f>'Mục 10'!E41</f>
        <v>2</v>
      </c>
      <c r="AJ42" s="123">
        <f t="shared" si="23"/>
        <v>0</v>
      </c>
      <c r="AK42" s="119"/>
      <c r="AL42" s="119"/>
    </row>
    <row r="43" spans="1:38" s="11" customFormat="1" ht="23.25" customHeight="1">
      <c r="A43" s="108">
        <v>8</v>
      </c>
      <c r="B43" s="322" t="s">
        <v>11</v>
      </c>
      <c r="C43" s="109">
        <f t="shared" si="14"/>
        <v>3902</v>
      </c>
      <c r="D43" s="109">
        <f t="shared" si="6"/>
        <v>3716</v>
      </c>
      <c r="E43" s="109">
        <f t="shared" si="7"/>
        <v>186</v>
      </c>
      <c r="F43" s="109">
        <f t="shared" si="15"/>
        <v>0</v>
      </c>
      <c r="G43" s="109"/>
      <c r="H43" s="109"/>
      <c r="I43" s="109">
        <f t="shared" si="16"/>
        <v>0</v>
      </c>
      <c r="J43" s="109">
        <f>'Mục 2'!D20</f>
        <v>0</v>
      </c>
      <c r="K43" s="109">
        <f>'Mục 2'!E20</f>
        <v>0</v>
      </c>
      <c r="L43" s="109">
        <f t="shared" si="17"/>
        <v>1292</v>
      </c>
      <c r="M43" s="109">
        <f>'Mục 3'!D26</f>
        <v>1231</v>
      </c>
      <c r="N43" s="109">
        <f>'Mục 3'!E26</f>
        <v>61</v>
      </c>
      <c r="O43" s="110">
        <f t="shared" si="24"/>
        <v>0</v>
      </c>
      <c r="P43" s="109">
        <f>'Mục 4'!D13</f>
        <v>0</v>
      </c>
      <c r="Q43" s="109">
        <f>'Mục 4'!E13</f>
        <v>0</v>
      </c>
      <c r="R43" s="110">
        <f>S43+T43</f>
        <v>60</v>
      </c>
      <c r="S43" s="109">
        <f>'Mục 5'!D11</f>
        <v>57</v>
      </c>
      <c r="T43" s="109">
        <f>'Mục 5'!E11</f>
        <v>3</v>
      </c>
      <c r="U43" s="109">
        <f t="shared" si="18"/>
        <v>2500</v>
      </c>
      <c r="V43" s="109">
        <f>'Mục 6'!D21</f>
        <v>2381</v>
      </c>
      <c r="W43" s="109">
        <f>'Mục 6'!E21</f>
        <v>119</v>
      </c>
      <c r="X43" s="109">
        <f t="shared" si="19"/>
        <v>0</v>
      </c>
      <c r="Y43" s="109"/>
      <c r="Z43" s="109"/>
      <c r="AA43" s="109">
        <f t="shared" si="20"/>
        <v>0</v>
      </c>
      <c r="AB43" s="109">
        <f>'Mục 8'!D24</f>
        <v>0</v>
      </c>
      <c r="AC43" s="109">
        <v>0</v>
      </c>
      <c r="AD43" s="109">
        <f t="shared" si="21"/>
        <v>0</v>
      </c>
      <c r="AE43" s="109"/>
      <c r="AF43" s="109"/>
      <c r="AG43" s="109">
        <f t="shared" si="22"/>
        <v>50</v>
      </c>
      <c r="AH43" s="109">
        <f>'Mục 10'!D42</f>
        <v>47</v>
      </c>
      <c r="AI43" s="109">
        <f>'Mục 10'!E42</f>
        <v>3</v>
      </c>
      <c r="AJ43" s="124">
        <f t="shared" si="23"/>
        <v>0</v>
      </c>
      <c r="AK43" s="121">
        <f>'Mục 11'!G17</f>
        <v>0</v>
      </c>
      <c r="AL43" s="121">
        <f>'Mục 11'!H17</f>
        <v>0</v>
      </c>
    </row>
  </sheetData>
  <sheetProtection/>
  <mergeCells count="21">
    <mergeCell ref="AJ5:AL7"/>
    <mergeCell ref="A1:AL1"/>
    <mergeCell ref="A2:AL2"/>
    <mergeCell ref="L5:N7"/>
    <mergeCell ref="C4:E7"/>
    <mergeCell ref="B4:B7"/>
    <mergeCell ref="AF3:AI3"/>
    <mergeCell ref="U5:W7"/>
    <mergeCell ref="AK3:AL3"/>
    <mergeCell ref="AA5:AC7"/>
    <mergeCell ref="O5:Q7"/>
    <mergeCell ref="A9:A10"/>
    <mergeCell ref="B9:B10"/>
    <mergeCell ref="AG5:AI7"/>
    <mergeCell ref="X5:Z7"/>
    <mergeCell ref="F5:H7"/>
    <mergeCell ref="A4:A7"/>
    <mergeCell ref="AD5:AF7"/>
    <mergeCell ref="F4:AI4"/>
    <mergeCell ref="R5:T7"/>
    <mergeCell ref="I5:K7"/>
  </mergeCells>
  <printOptions/>
  <pageMargins left="0.5905511811023623" right="0.2362204724409449" top="0.5905511811023623" bottom="0.3937007874015748" header="0.31496062992125984" footer="0.31496062992125984"/>
  <pageSetup firstPageNumber="219" useFirstPageNumber="1" horizontalDpi="600" verticalDpi="600" orientation="landscape" paperSize="9" scale="60" r:id="rId1"/>
  <headerFooter>
    <oddHeader>&amp;C&amp;P&amp;R&amp;"Times New Roman,Bold Italic"Phụ lục số 3 - Chương trình NTM
Biểu số 03</oddHeader>
  </headerFooter>
</worksheet>
</file>

<file path=xl/worksheets/sheet7.xml><?xml version="1.0" encoding="utf-8"?>
<worksheet xmlns="http://schemas.openxmlformats.org/spreadsheetml/2006/main" xmlns:r="http://schemas.openxmlformats.org/officeDocument/2006/relationships">
  <dimension ref="A1:O20"/>
  <sheetViews>
    <sheetView view="pageLayout" zoomScale="85" zoomScaleNormal="85" zoomScaleSheetLayoutView="100" zoomScalePageLayoutView="85" workbookViewId="0" topLeftCell="A1">
      <selection activeCell="B19" sqref="B19"/>
    </sheetView>
  </sheetViews>
  <sheetFormatPr defaultColWidth="9.00390625" defaultRowHeight="15.75"/>
  <cols>
    <col min="1" max="1" width="6.00390625" style="40" customWidth="1"/>
    <col min="2" max="2" width="20.625" style="40" customWidth="1"/>
    <col min="3" max="3" width="9.375" style="40" customWidth="1"/>
    <col min="4" max="4" width="9.875" style="40" customWidth="1"/>
    <col min="5" max="5" width="12.625" style="40" customWidth="1"/>
    <col min="6" max="6" width="10.375" style="40" customWidth="1"/>
    <col min="7" max="7" width="11.125" style="40" customWidth="1"/>
    <col min="8" max="8" width="14.50390625" style="40" customWidth="1"/>
    <col min="9" max="9" width="10.25390625" style="40" customWidth="1"/>
    <col min="10" max="10" width="10.75390625" style="40" customWidth="1"/>
    <col min="11" max="11" width="14.00390625" style="40" customWidth="1"/>
    <col min="12" max="12" width="9.00390625" style="40" customWidth="1"/>
    <col min="13" max="15" width="0" style="40" hidden="1" customWidth="1"/>
    <col min="16" max="16384" width="9.00390625" style="40" customWidth="1"/>
  </cols>
  <sheetData>
    <row r="1" spans="1:11" s="41" customFormat="1" ht="56.25" customHeight="1">
      <c r="A1" s="408" t="s">
        <v>265</v>
      </c>
      <c r="B1" s="408"/>
      <c r="C1" s="408"/>
      <c r="D1" s="408"/>
      <c r="E1" s="408"/>
      <c r="F1" s="408"/>
      <c r="G1" s="408"/>
      <c r="H1" s="408"/>
      <c r="I1" s="408"/>
      <c r="J1" s="408"/>
      <c r="K1" s="408"/>
    </row>
    <row r="2" spans="1:11" ht="26.25" customHeight="1">
      <c r="A2" s="409" t="str">
        <f>'02'!A3:F3</f>
        <v>(Kèm theo Báo cáo số  809/BC-UBND ngày 27 tháng 11 năm 2023 của UBND tỉnh Bắc Kạn)</v>
      </c>
      <c r="B2" s="409"/>
      <c r="C2" s="409"/>
      <c r="D2" s="409"/>
      <c r="E2" s="409"/>
      <c r="F2" s="409"/>
      <c r="G2" s="409"/>
      <c r="H2" s="409"/>
      <c r="I2" s="409"/>
      <c r="J2" s="409"/>
      <c r="K2" s="409"/>
    </row>
    <row r="3" spans="6:11" ht="29.25" customHeight="1">
      <c r="F3" s="410" t="s">
        <v>32</v>
      </c>
      <c r="G3" s="410"/>
      <c r="H3" s="410"/>
      <c r="I3" s="410" t="s">
        <v>32</v>
      </c>
      <c r="J3" s="410"/>
      <c r="K3" s="410"/>
    </row>
    <row r="4" spans="1:11" ht="24.75" customHeight="1">
      <c r="A4" s="411" t="s">
        <v>33</v>
      </c>
      <c r="B4" s="411" t="s">
        <v>70</v>
      </c>
      <c r="C4" s="414" t="s">
        <v>294</v>
      </c>
      <c r="D4" s="415"/>
      <c r="E4" s="416"/>
      <c r="F4" s="423" t="s">
        <v>72</v>
      </c>
      <c r="G4" s="424"/>
      <c r="H4" s="424"/>
      <c r="I4" s="424"/>
      <c r="J4" s="424"/>
      <c r="K4" s="425"/>
    </row>
    <row r="5" spans="1:11" ht="39.75" customHeight="1">
      <c r="A5" s="412"/>
      <c r="B5" s="412"/>
      <c r="C5" s="417"/>
      <c r="D5" s="418"/>
      <c r="E5" s="419"/>
      <c r="F5" s="407" t="s">
        <v>50</v>
      </c>
      <c r="G5" s="407"/>
      <c r="H5" s="407"/>
      <c r="I5" s="407" t="s">
        <v>53</v>
      </c>
      <c r="J5" s="407"/>
      <c r="K5" s="407"/>
    </row>
    <row r="6" spans="1:11" ht="79.5" customHeight="1">
      <c r="A6" s="412"/>
      <c r="B6" s="412"/>
      <c r="C6" s="420"/>
      <c r="D6" s="421"/>
      <c r="E6" s="422"/>
      <c r="F6" s="426" t="s">
        <v>277</v>
      </c>
      <c r="G6" s="427"/>
      <c r="H6" s="428"/>
      <c r="I6" s="426" t="s">
        <v>138</v>
      </c>
      <c r="J6" s="427"/>
      <c r="K6" s="428"/>
    </row>
    <row r="7" spans="1:11" ht="24.75" customHeight="1">
      <c r="A7" s="412"/>
      <c r="B7" s="412"/>
      <c r="C7" s="407" t="s">
        <v>48</v>
      </c>
      <c r="D7" s="407" t="s">
        <v>56</v>
      </c>
      <c r="E7" s="407"/>
      <c r="F7" s="407" t="s">
        <v>48</v>
      </c>
      <c r="G7" s="407" t="s">
        <v>56</v>
      </c>
      <c r="H7" s="407"/>
      <c r="I7" s="407" t="s">
        <v>48</v>
      </c>
      <c r="J7" s="407" t="s">
        <v>56</v>
      </c>
      <c r="K7" s="407"/>
    </row>
    <row r="8" spans="1:11" ht="44.25" customHeight="1">
      <c r="A8" s="413"/>
      <c r="B8" s="413"/>
      <c r="C8" s="407"/>
      <c r="D8" s="118" t="s">
        <v>37</v>
      </c>
      <c r="E8" s="118" t="s">
        <v>73</v>
      </c>
      <c r="F8" s="407"/>
      <c r="G8" s="297" t="s">
        <v>37</v>
      </c>
      <c r="H8" s="297" t="s">
        <v>73</v>
      </c>
      <c r="I8" s="407"/>
      <c r="J8" s="118" t="s">
        <v>37</v>
      </c>
      <c r="K8" s="118" t="s">
        <v>73</v>
      </c>
    </row>
    <row r="9" spans="1:13" ht="29.25" customHeight="1">
      <c r="A9" s="74"/>
      <c r="B9" s="74" t="s">
        <v>0</v>
      </c>
      <c r="C9" s="60">
        <f>C10+C12</f>
        <v>4032</v>
      </c>
      <c r="D9" s="60">
        <f aca="true" t="shared" si="0" ref="D9:K9">D10+D12</f>
        <v>3840</v>
      </c>
      <c r="E9" s="60">
        <f t="shared" si="0"/>
        <v>192</v>
      </c>
      <c r="F9" s="60">
        <f t="shared" si="0"/>
        <v>132</v>
      </c>
      <c r="G9" s="60">
        <f t="shared" si="0"/>
        <v>126</v>
      </c>
      <c r="H9" s="60">
        <f t="shared" si="0"/>
        <v>6</v>
      </c>
      <c r="I9" s="60">
        <f t="shared" si="0"/>
        <v>3900</v>
      </c>
      <c r="J9" s="60">
        <f t="shared" si="0"/>
        <v>3714</v>
      </c>
      <c r="K9" s="60">
        <f t="shared" si="0"/>
        <v>186</v>
      </c>
      <c r="M9" s="45"/>
    </row>
    <row r="10" spans="1:13" ht="29.25" customHeight="1">
      <c r="A10" s="74" t="s">
        <v>6</v>
      </c>
      <c r="B10" s="74" t="s">
        <v>51</v>
      </c>
      <c r="C10" s="60">
        <f aca="true" t="shared" si="1" ref="C10:I10">C11</f>
        <v>132</v>
      </c>
      <c r="D10" s="60">
        <f t="shared" si="1"/>
        <v>126</v>
      </c>
      <c r="E10" s="60">
        <f t="shared" si="1"/>
        <v>6</v>
      </c>
      <c r="F10" s="60">
        <f t="shared" si="1"/>
        <v>132</v>
      </c>
      <c r="G10" s="60">
        <f t="shared" si="1"/>
        <v>126</v>
      </c>
      <c r="H10" s="60">
        <f t="shared" si="1"/>
        <v>6</v>
      </c>
      <c r="I10" s="60">
        <f t="shared" si="1"/>
        <v>0</v>
      </c>
      <c r="J10" s="60">
        <f>J11</f>
        <v>0</v>
      </c>
      <c r="K10" s="60">
        <f>K11</f>
        <v>0</v>
      </c>
      <c r="M10" s="45"/>
    </row>
    <row r="11" spans="1:15" ht="36">
      <c r="A11" s="335" t="s">
        <v>78</v>
      </c>
      <c r="B11" s="300" t="s">
        <v>307</v>
      </c>
      <c r="C11" s="154">
        <f>SUM(D11:E11)</f>
        <v>132</v>
      </c>
      <c r="D11" s="154">
        <f>G11+J11</f>
        <v>126</v>
      </c>
      <c r="E11" s="154">
        <f>H11+K11</f>
        <v>6</v>
      </c>
      <c r="F11" s="352">
        <f>G11+H11</f>
        <v>132</v>
      </c>
      <c r="G11" s="299">
        <v>126</v>
      </c>
      <c r="H11" s="299">
        <v>6</v>
      </c>
      <c r="I11" s="299">
        <f>J11+K11</f>
        <v>0</v>
      </c>
      <c r="J11" s="299"/>
      <c r="K11" s="299"/>
      <c r="M11" s="45">
        <v>3975</v>
      </c>
      <c r="N11" s="40">
        <f>M11/1.05*1</f>
        <v>3785.714285714286</v>
      </c>
      <c r="O11" s="45">
        <f>M11-N11</f>
        <v>189.28571428571422</v>
      </c>
    </row>
    <row r="12" spans="1:13" ht="29.25" customHeight="1">
      <c r="A12" s="74" t="s">
        <v>7</v>
      </c>
      <c r="B12" s="74" t="s">
        <v>79</v>
      </c>
      <c r="C12" s="60">
        <f aca="true" t="shared" si="2" ref="C12:K12">SUM(C13:C19)</f>
        <v>3900</v>
      </c>
      <c r="D12" s="60">
        <f t="shared" si="2"/>
        <v>3714</v>
      </c>
      <c r="E12" s="60">
        <f t="shared" si="2"/>
        <v>186</v>
      </c>
      <c r="F12" s="60">
        <f t="shared" si="2"/>
        <v>0</v>
      </c>
      <c r="G12" s="60">
        <f t="shared" si="2"/>
        <v>0</v>
      </c>
      <c r="H12" s="60">
        <f t="shared" si="2"/>
        <v>0</v>
      </c>
      <c r="I12" s="60">
        <f t="shared" si="2"/>
        <v>3900</v>
      </c>
      <c r="J12" s="60">
        <f t="shared" si="2"/>
        <v>3714</v>
      </c>
      <c r="K12" s="60">
        <f t="shared" si="2"/>
        <v>186</v>
      </c>
      <c r="M12" s="45"/>
    </row>
    <row r="13" spans="1:15" ht="28.5" customHeight="1">
      <c r="A13" s="360">
        <v>1</v>
      </c>
      <c r="B13" s="361" t="s">
        <v>4</v>
      </c>
      <c r="C13" s="80">
        <f aca="true" t="shared" si="3" ref="C13:C19">SUM(D13:E13)</f>
        <v>350</v>
      </c>
      <c r="D13" s="80">
        <f aca="true" t="shared" si="4" ref="D13:E15">G13+J13</f>
        <v>333</v>
      </c>
      <c r="E13" s="80">
        <f t="shared" si="4"/>
        <v>17</v>
      </c>
      <c r="F13" s="58">
        <f aca="true" t="shared" si="5" ref="F13:F19">SUM(G13:H13)</f>
        <v>0</v>
      </c>
      <c r="G13" s="58">
        <v>0</v>
      </c>
      <c r="H13" s="58">
        <v>0</v>
      </c>
      <c r="I13" s="58">
        <f aca="true" t="shared" si="6" ref="I13:I19">SUM(J13:K13)</f>
        <v>350</v>
      </c>
      <c r="J13" s="58">
        <v>333</v>
      </c>
      <c r="K13" s="58">
        <v>17</v>
      </c>
      <c r="M13" s="40">
        <v>325</v>
      </c>
      <c r="N13" s="40">
        <f aca="true" t="shared" si="7" ref="N13:N19">M13/1.05*1</f>
        <v>309.5238095238095</v>
      </c>
      <c r="O13" s="40">
        <f aca="true" t="shared" si="8" ref="O13:O19">M13-N13</f>
        <v>15.476190476190482</v>
      </c>
    </row>
    <row r="14" spans="1:15" ht="28.5" customHeight="1">
      <c r="A14" s="150">
        <v>2</v>
      </c>
      <c r="B14" s="151" t="s">
        <v>2</v>
      </c>
      <c r="C14" s="46">
        <f t="shared" si="3"/>
        <v>350</v>
      </c>
      <c r="D14" s="46">
        <f t="shared" si="4"/>
        <v>333</v>
      </c>
      <c r="E14" s="46">
        <f t="shared" si="4"/>
        <v>17</v>
      </c>
      <c r="F14" s="47">
        <f t="shared" si="5"/>
        <v>0</v>
      </c>
      <c r="G14" s="47">
        <v>0</v>
      </c>
      <c r="H14" s="47">
        <v>0</v>
      </c>
      <c r="I14" s="47">
        <f t="shared" si="6"/>
        <v>350</v>
      </c>
      <c r="J14" s="47">
        <v>333</v>
      </c>
      <c r="K14" s="47">
        <v>17</v>
      </c>
      <c r="M14" s="40">
        <v>225</v>
      </c>
      <c r="N14" s="40">
        <f t="shared" si="7"/>
        <v>214.28571428571428</v>
      </c>
      <c r="O14" s="40">
        <f t="shared" si="8"/>
        <v>10.714285714285722</v>
      </c>
    </row>
    <row r="15" spans="1:15" ht="28.5" customHeight="1">
      <c r="A15" s="298">
        <v>3</v>
      </c>
      <c r="B15" s="151" t="s">
        <v>9</v>
      </c>
      <c r="C15" s="46">
        <f t="shared" si="3"/>
        <v>1800</v>
      </c>
      <c r="D15" s="46">
        <f t="shared" si="4"/>
        <v>1715</v>
      </c>
      <c r="E15" s="46">
        <f t="shared" si="4"/>
        <v>85</v>
      </c>
      <c r="F15" s="47">
        <f t="shared" si="5"/>
        <v>0</v>
      </c>
      <c r="G15" s="47">
        <v>0</v>
      </c>
      <c r="H15" s="47">
        <v>0</v>
      </c>
      <c r="I15" s="47">
        <f t="shared" si="6"/>
        <v>1800</v>
      </c>
      <c r="J15" s="47">
        <v>1715</v>
      </c>
      <c r="K15" s="47">
        <v>85</v>
      </c>
      <c r="M15" s="40">
        <v>175</v>
      </c>
      <c r="N15" s="40">
        <f t="shared" si="7"/>
        <v>166.66666666666666</v>
      </c>
      <c r="O15" s="40">
        <f t="shared" si="8"/>
        <v>8.333333333333343</v>
      </c>
    </row>
    <row r="16" spans="1:15" ht="28.5" customHeight="1">
      <c r="A16" s="150">
        <v>4</v>
      </c>
      <c r="B16" s="151" t="s">
        <v>5</v>
      </c>
      <c r="C16" s="46">
        <f t="shared" si="3"/>
        <v>700</v>
      </c>
      <c r="D16" s="46">
        <f aca="true" t="shared" si="9" ref="D16:E19">G16+J16</f>
        <v>667</v>
      </c>
      <c r="E16" s="46">
        <f t="shared" si="9"/>
        <v>33</v>
      </c>
      <c r="F16" s="47">
        <f t="shared" si="5"/>
        <v>0</v>
      </c>
      <c r="G16" s="47">
        <v>0</v>
      </c>
      <c r="H16" s="47">
        <v>0</v>
      </c>
      <c r="I16" s="47">
        <f t="shared" si="6"/>
        <v>700</v>
      </c>
      <c r="J16" s="47">
        <v>667</v>
      </c>
      <c r="K16" s="47">
        <v>33</v>
      </c>
      <c r="M16" s="40">
        <v>175</v>
      </c>
      <c r="N16" s="40">
        <f t="shared" si="7"/>
        <v>166.66666666666666</v>
      </c>
      <c r="O16" s="40">
        <f t="shared" si="8"/>
        <v>8.333333333333343</v>
      </c>
    </row>
    <row r="17" spans="1:11" ht="28.5" customHeight="1" hidden="1">
      <c r="A17" s="298">
        <v>5</v>
      </c>
      <c r="B17" s="151" t="s">
        <v>3</v>
      </c>
      <c r="C17" s="46">
        <f t="shared" si="3"/>
        <v>0</v>
      </c>
      <c r="D17" s="46">
        <f t="shared" si="9"/>
        <v>0</v>
      </c>
      <c r="E17" s="46">
        <f t="shared" si="9"/>
        <v>0</v>
      </c>
      <c r="F17" s="47">
        <f t="shared" si="5"/>
        <v>0</v>
      </c>
      <c r="G17" s="47">
        <v>0</v>
      </c>
      <c r="H17" s="47">
        <v>0</v>
      </c>
      <c r="I17" s="47">
        <f t="shared" si="6"/>
        <v>0</v>
      </c>
      <c r="J17" s="47">
        <v>0</v>
      </c>
      <c r="K17" s="47">
        <v>0</v>
      </c>
    </row>
    <row r="18" spans="1:15" ht="28.5" customHeight="1">
      <c r="A18" s="150">
        <v>5</v>
      </c>
      <c r="B18" s="151" t="s">
        <v>108</v>
      </c>
      <c r="C18" s="46">
        <f t="shared" si="3"/>
        <v>350</v>
      </c>
      <c r="D18" s="46">
        <f t="shared" si="9"/>
        <v>333</v>
      </c>
      <c r="E18" s="46">
        <f t="shared" si="9"/>
        <v>17</v>
      </c>
      <c r="F18" s="47">
        <f t="shared" si="5"/>
        <v>0</v>
      </c>
      <c r="G18" s="47">
        <v>0</v>
      </c>
      <c r="H18" s="47">
        <v>0</v>
      </c>
      <c r="I18" s="47">
        <f t="shared" si="6"/>
        <v>350</v>
      </c>
      <c r="J18" s="47">
        <v>333</v>
      </c>
      <c r="K18" s="47">
        <v>17</v>
      </c>
      <c r="M18" s="40">
        <v>175</v>
      </c>
      <c r="N18" s="40">
        <f t="shared" si="7"/>
        <v>166.66666666666666</v>
      </c>
      <c r="O18" s="40">
        <f t="shared" si="8"/>
        <v>8.333333333333343</v>
      </c>
    </row>
    <row r="19" spans="1:15" ht="28.5" customHeight="1">
      <c r="A19" s="136">
        <v>6</v>
      </c>
      <c r="B19" s="22" t="s">
        <v>10</v>
      </c>
      <c r="C19" s="49">
        <f t="shared" si="3"/>
        <v>350</v>
      </c>
      <c r="D19" s="49">
        <f t="shared" si="9"/>
        <v>333</v>
      </c>
      <c r="E19" s="49">
        <f t="shared" si="9"/>
        <v>17</v>
      </c>
      <c r="F19" s="50">
        <f t="shared" si="5"/>
        <v>0</v>
      </c>
      <c r="G19" s="50">
        <v>0</v>
      </c>
      <c r="H19" s="50">
        <v>0</v>
      </c>
      <c r="I19" s="50">
        <f t="shared" si="6"/>
        <v>350</v>
      </c>
      <c r="J19" s="50">
        <v>333</v>
      </c>
      <c r="K19" s="50">
        <v>17</v>
      </c>
      <c r="M19" s="40">
        <v>175</v>
      </c>
      <c r="N19" s="40">
        <f t="shared" si="7"/>
        <v>166.66666666666666</v>
      </c>
      <c r="O19" s="40">
        <f t="shared" si="8"/>
        <v>8.333333333333343</v>
      </c>
    </row>
    <row r="20" spans="1:11" ht="28.5" customHeight="1">
      <c r="A20" s="348"/>
      <c r="B20" s="349"/>
      <c r="C20" s="350"/>
      <c r="D20" s="350"/>
      <c r="E20" s="350"/>
      <c r="F20" s="351"/>
      <c r="G20" s="351"/>
      <c r="H20" s="351"/>
      <c r="I20" s="351"/>
      <c r="J20" s="351"/>
      <c r="K20" s="351"/>
    </row>
  </sheetData>
  <sheetProtection/>
  <mergeCells count="18">
    <mergeCell ref="I7:I8"/>
    <mergeCell ref="J7:K7"/>
    <mergeCell ref="F3:H3"/>
    <mergeCell ref="F5:H5"/>
    <mergeCell ref="F6:H6"/>
    <mergeCell ref="F7:F8"/>
    <mergeCell ref="G7:H7"/>
    <mergeCell ref="F4:K4"/>
    <mergeCell ref="A1:K1"/>
    <mergeCell ref="A2:K2"/>
    <mergeCell ref="I3:K3"/>
    <mergeCell ref="A4:A8"/>
    <mergeCell ref="B4:B8"/>
    <mergeCell ref="C4:E6"/>
    <mergeCell ref="I5:K5"/>
    <mergeCell ref="I6:K6"/>
    <mergeCell ref="C7:C8"/>
    <mergeCell ref="D7:E7"/>
  </mergeCells>
  <printOptions/>
  <pageMargins left="0.7874015748031497" right="0.3937007874015748" top="0.7874015748031497" bottom="0.7874015748031497" header="0.31496062992125984" footer="0.31496062992125984"/>
  <pageSetup firstPageNumber="221" useFirstPageNumber="1" horizontalDpi="600" verticalDpi="600" orientation="portrait" paperSize="9" scale="64" r:id="rId1"/>
  <headerFooter>
    <oddHeader>&amp;C&amp;P&amp;R&amp;"Times New Roman,Bold Italic"Phụ lục số 3 - Chương trình NTM
Biểu số 2.1</oddHeader>
  </headerFooter>
</worksheet>
</file>

<file path=xl/worksheets/sheet8.xml><?xml version="1.0" encoding="utf-8"?>
<worksheet xmlns="http://schemas.openxmlformats.org/spreadsheetml/2006/main" xmlns:r="http://schemas.openxmlformats.org/officeDocument/2006/relationships">
  <dimension ref="A1:AL27"/>
  <sheetViews>
    <sheetView view="pageLayout" zoomScale="85" zoomScaleNormal="70" zoomScalePageLayoutView="85" workbookViewId="0" topLeftCell="A1">
      <selection activeCell="B18" sqref="B18"/>
    </sheetView>
  </sheetViews>
  <sheetFormatPr defaultColWidth="9.00390625" defaultRowHeight="15.75"/>
  <cols>
    <col min="1" max="1" width="5.50390625" style="40" customWidth="1"/>
    <col min="2" max="2" width="27.50390625" style="40" customWidth="1"/>
    <col min="3" max="4" width="8.625" style="40" customWidth="1"/>
    <col min="5" max="5" width="9.75390625" style="40" customWidth="1"/>
    <col min="6" max="6" width="7.25390625" style="40" customWidth="1"/>
    <col min="7" max="7" width="7.875" style="40" customWidth="1"/>
    <col min="8" max="8" width="9.75390625" style="40" customWidth="1"/>
    <col min="9" max="9" width="8.375" style="40" customWidth="1"/>
    <col min="10" max="10" width="7.75390625" style="40" customWidth="1"/>
    <col min="11" max="11" width="9.75390625" style="40" customWidth="1"/>
    <col min="12" max="12" width="7.75390625" style="40" customWidth="1"/>
    <col min="13" max="13" width="7.625" style="40" customWidth="1"/>
    <col min="14" max="14" width="9.75390625" style="40" customWidth="1"/>
    <col min="15" max="17" width="9.75390625" style="40" hidden="1" customWidth="1"/>
    <col min="18" max="18" width="7.375" style="40" customWidth="1"/>
    <col min="19" max="19" width="7.125" style="40" customWidth="1"/>
    <col min="20" max="20" width="9.75390625" style="40" customWidth="1"/>
    <col min="21" max="21" width="6.50390625" style="40" customWidth="1"/>
    <col min="22" max="22" width="7.25390625" style="40" customWidth="1"/>
    <col min="23" max="23" width="9.75390625" style="40" customWidth="1"/>
    <col min="24" max="25" width="7.75390625" style="40" customWidth="1"/>
    <col min="26" max="26" width="9.75390625" style="40" customWidth="1"/>
    <col min="27" max="27" width="9.00390625" style="40" customWidth="1"/>
    <col min="28" max="28" width="10.125" style="40" bestFit="1" customWidth="1"/>
    <col min="29" max="29" width="9.00390625" style="40" customWidth="1"/>
    <col min="30" max="30" width="9.00390625" style="309" customWidth="1"/>
    <col min="31" max="31" width="9.00390625" style="40" customWidth="1"/>
    <col min="32" max="32" width="9.00390625" style="309" customWidth="1"/>
    <col min="33" max="43" width="9.00390625" style="40" customWidth="1"/>
    <col min="44" max="16384" width="9.00390625" style="40" customWidth="1"/>
  </cols>
  <sheetData>
    <row r="1" spans="1:26" ht="33.75" customHeight="1">
      <c r="A1" s="443" t="s">
        <v>84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row>
    <row r="2" spans="1:26" ht="24.75" customHeight="1">
      <c r="A2" s="409" t="str">
        <f>'Mục 1'!A2:H2</f>
        <v>(Kèm theo Báo cáo số  809/BC-UBND ngày 27 tháng 11 năm 2023 của UBND tỉnh Bắc Kạn)</v>
      </c>
      <c r="B2" s="409"/>
      <c r="C2" s="409"/>
      <c r="D2" s="409"/>
      <c r="E2" s="409"/>
      <c r="F2" s="409"/>
      <c r="G2" s="409"/>
      <c r="H2" s="409"/>
      <c r="I2" s="409"/>
      <c r="J2" s="409"/>
      <c r="K2" s="409"/>
      <c r="L2" s="409"/>
      <c r="M2" s="409"/>
      <c r="N2" s="409"/>
      <c r="O2" s="409"/>
      <c r="P2" s="409"/>
      <c r="Q2" s="409"/>
      <c r="R2" s="409"/>
      <c r="S2" s="409"/>
      <c r="T2" s="409"/>
      <c r="U2" s="409"/>
      <c r="V2" s="409"/>
      <c r="W2" s="409"/>
      <c r="X2" s="409"/>
      <c r="Y2" s="409"/>
      <c r="Z2" s="409"/>
    </row>
    <row r="3" spans="7:26" ht="29.25" customHeight="1">
      <c r="G3" s="444"/>
      <c r="H3" s="444"/>
      <c r="J3" s="444"/>
      <c r="K3" s="444"/>
      <c r="M3" s="444"/>
      <c r="N3" s="444"/>
      <c r="P3" s="444"/>
      <c r="Q3" s="444"/>
      <c r="S3" s="444"/>
      <c r="T3" s="444"/>
      <c r="V3" s="444"/>
      <c r="W3" s="444"/>
      <c r="Y3" s="444" t="s">
        <v>32</v>
      </c>
      <c r="Z3" s="444"/>
    </row>
    <row r="4" spans="1:29" ht="24" customHeight="1">
      <c r="A4" s="440" t="s">
        <v>33</v>
      </c>
      <c r="B4" s="440" t="s">
        <v>75</v>
      </c>
      <c r="C4" s="414" t="s">
        <v>294</v>
      </c>
      <c r="D4" s="415"/>
      <c r="E4" s="416"/>
      <c r="F4" s="423" t="s">
        <v>72</v>
      </c>
      <c r="G4" s="424"/>
      <c r="H4" s="424"/>
      <c r="I4" s="424"/>
      <c r="J4" s="424"/>
      <c r="K4" s="424"/>
      <c r="L4" s="424"/>
      <c r="M4" s="424"/>
      <c r="N4" s="424"/>
      <c r="O4" s="424"/>
      <c r="P4" s="424"/>
      <c r="Q4" s="424"/>
      <c r="R4" s="424"/>
      <c r="S4" s="424"/>
      <c r="T4" s="424"/>
      <c r="U4" s="424"/>
      <c r="V4" s="424"/>
      <c r="W4" s="424"/>
      <c r="X4" s="424"/>
      <c r="Y4" s="424"/>
      <c r="Z4" s="425"/>
      <c r="AA4" s="51"/>
      <c r="AB4" s="51"/>
      <c r="AC4" s="51"/>
    </row>
    <row r="5" spans="1:38" ht="24" customHeight="1">
      <c r="A5" s="440"/>
      <c r="B5" s="440"/>
      <c r="C5" s="417"/>
      <c r="D5" s="441"/>
      <c r="E5" s="419"/>
      <c r="F5" s="426" t="s">
        <v>50</v>
      </c>
      <c r="G5" s="427"/>
      <c r="H5" s="427"/>
      <c r="I5" s="427"/>
      <c r="J5" s="427"/>
      <c r="K5" s="427"/>
      <c r="L5" s="427"/>
      <c r="M5" s="427"/>
      <c r="N5" s="427"/>
      <c r="O5" s="427"/>
      <c r="P5" s="427"/>
      <c r="Q5" s="427"/>
      <c r="R5" s="427"/>
      <c r="S5" s="427"/>
      <c r="T5" s="427"/>
      <c r="U5" s="427"/>
      <c r="V5" s="427"/>
      <c r="W5" s="427"/>
      <c r="X5" s="427"/>
      <c r="Y5" s="427"/>
      <c r="Z5" s="428"/>
      <c r="AA5" s="51"/>
      <c r="AB5" s="51"/>
      <c r="AC5" s="51"/>
      <c r="AD5" s="442"/>
      <c r="AE5" s="442"/>
      <c r="AF5" s="442"/>
      <c r="AG5" s="442"/>
      <c r="AH5" s="442"/>
      <c r="AI5" s="442"/>
      <c r="AJ5" s="442"/>
      <c r="AK5" s="442"/>
      <c r="AL5" s="442"/>
    </row>
    <row r="6" spans="1:38" ht="114" customHeight="1">
      <c r="A6" s="440"/>
      <c r="B6" s="440"/>
      <c r="C6" s="420"/>
      <c r="D6" s="421"/>
      <c r="E6" s="422"/>
      <c r="F6" s="426" t="s">
        <v>136</v>
      </c>
      <c r="G6" s="427"/>
      <c r="H6" s="428"/>
      <c r="I6" s="426" t="s">
        <v>135</v>
      </c>
      <c r="J6" s="427"/>
      <c r="K6" s="428"/>
      <c r="L6" s="426" t="s">
        <v>134</v>
      </c>
      <c r="M6" s="427"/>
      <c r="N6" s="428"/>
      <c r="O6" s="426" t="s">
        <v>125</v>
      </c>
      <c r="P6" s="427"/>
      <c r="Q6" s="428"/>
      <c r="R6" s="426" t="s">
        <v>126</v>
      </c>
      <c r="S6" s="427"/>
      <c r="T6" s="428"/>
      <c r="U6" s="426" t="s">
        <v>256</v>
      </c>
      <c r="V6" s="427"/>
      <c r="W6" s="428"/>
      <c r="X6" s="426" t="s">
        <v>127</v>
      </c>
      <c r="Y6" s="427"/>
      <c r="Z6" s="428"/>
      <c r="AA6" s="51"/>
      <c r="AB6" s="51"/>
      <c r="AC6" s="51"/>
      <c r="AD6" s="310"/>
      <c r="AE6" s="51"/>
      <c r="AF6" s="310"/>
      <c r="AG6" s="51"/>
      <c r="AH6" s="51"/>
      <c r="AI6" s="51"/>
      <c r="AJ6" s="51"/>
      <c r="AK6" s="51"/>
      <c r="AL6" s="51"/>
    </row>
    <row r="7" spans="1:29" ht="24" customHeight="1">
      <c r="A7" s="440"/>
      <c r="B7" s="440"/>
      <c r="C7" s="407" t="s">
        <v>48</v>
      </c>
      <c r="D7" s="407" t="s">
        <v>56</v>
      </c>
      <c r="E7" s="407"/>
      <c r="F7" s="407" t="s">
        <v>48</v>
      </c>
      <c r="G7" s="407" t="s">
        <v>56</v>
      </c>
      <c r="H7" s="407"/>
      <c r="I7" s="407" t="s">
        <v>48</v>
      </c>
      <c r="J7" s="407" t="s">
        <v>56</v>
      </c>
      <c r="K7" s="407"/>
      <c r="L7" s="407" t="s">
        <v>48</v>
      </c>
      <c r="M7" s="407" t="s">
        <v>56</v>
      </c>
      <c r="N7" s="407"/>
      <c r="O7" s="407" t="s">
        <v>48</v>
      </c>
      <c r="P7" s="407" t="s">
        <v>56</v>
      </c>
      <c r="Q7" s="407"/>
      <c r="R7" s="407" t="s">
        <v>48</v>
      </c>
      <c r="S7" s="407" t="s">
        <v>56</v>
      </c>
      <c r="T7" s="407"/>
      <c r="U7" s="407" t="s">
        <v>48</v>
      </c>
      <c r="V7" s="407" t="s">
        <v>56</v>
      </c>
      <c r="W7" s="407"/>
      <c r="X7" s="407" t="s">
        <v>48</v>
      </c>
      <c r="Y7" s="407" t="s">
        <v>56</v>
      </c>
      <c r="Z7" s="407"/>
      <c r="AA7" s="51"/>
      <c r="AB7" s="51"/>
      <c r="AC7" s="51"/>
    </row>
    <row r="8" spans="1:26" ht="38.25" customHeight="1">
      <c r="A8" s="440"/>
      <c r="B8" s="440"/>
      <c r="C8" s="407"/>
      <c r="D8" s="42" t="s">
        <v>37</v>
      </c>
      <c r="E8" s="42" t="s">
        <v>73</v>
      </c>
      <c r="F8" s="407"/>
      <c r="G8" s="42" t="s">
        <v>37</v>
      </c>
      <c r="H8" s="42" t="s">
        <v>73</v>
      </c>
      <c r="I8" s="407"/>
      <c r="J8" s="42" t="s">
        <v>37</v>
      </c>
      <c r="K8" s="42" t="s">
        <v>73</v>
      </c>
      <c r="L8" s="407"/>
      <c r="M8" s="42" t="s">
        <v>37</v>
      </c>
      <c r="N8" s="42" t="s">
        <v>73</v>
      </c>
      <c r="O8" s="407"/>
      <c r="P8" s="42" t="s">
        <v>37</v>
      </c>
      <c r="Q8" s="42" t="s">
        <v>73</v>
      </c>
      <c r="R8" s="407"/>
      <c r="S8" s="42" t="s">
        <v>37</v>
      </c>
      <c r="T8" s="42" t="s">
        <v>73</v>
      </c>
      <c r="U8" s="407"/>
      <c r="V8" s="297" t="s">
        <v>37</v>
      </c>
      <c r="W8" s="297" t="s">
        <v>73</v>
      </c>
      <c r="X8" s="407"/>
      <c r="Y8" s="42" t="s">
        <v>37</v>
      </c>
      <c r="Z8" s="42" t="s">
        <v>73</v>
      </c>
    </row>
    <row r="9" spans="1:32" s="54" customFormat="1" ht="18.75" customHeight="1">
      <c r="A9" s="52" t="s">
        <v>59</v>
      </c>
      <c r="B9" s="52" t="s">
        <v>60</v>
      </c>
      <c r="C9" s="53">
        <v>1</v>
      </c>
      <c r="D9" s="53">
        <v>2</v>
      </c>
      <c r="E9" s="53">
        <v>3</v>
      </c>
      <c r="F9" s="53">
        <v>4</v>
      </c>
      <c r="G9" s="53">
        <v>5</v>
      </c>
      <c r="H9" s="53">
        <v>6</v>
      </c>
      <c r="I9" s="53">
        <v>7</v>
      </c>
      <c r="J9" s="53">
        <v>8</v>
      </c>
      <c r="K9" s="53">
        <v>9</v>
      </c>
      <c r="L9" s="53">
        <v>10</v>
      </c>
      <c r="M9" s="53">
        <v>11</v>
      </c>
      <c r="N9" s="53">
        <v>12</v>
      </c>
      <c r="O9" s="53">
        <v>7</v>
      </c>
      <c r="P9" s="53">
        <v>8</v>
      </c>
      <c r="Q9" s="53">
        <v>9</v>
      </c>
      <c r="R9" s="53">
        <v>13</v>
      </c>
      <c r="S9" s="53">
        <v>14</v>
      </c>
      <c r="T9" s="53">
        <v>15</v>
      </c>
      <c r="U9" s="53">
        <v>16</v>
      </c>
      <c r="V9" s="53">
        <v>17</v>
      </c>
      <c r="W9" s="53">
        <v>18</v>
      </c>
      <c r="X9" s="53">
        <v>19</v>
      </c>
      <c r="Y9" s="53">
        <v>20</v>
      </c>
      <c r="Z9" s="53">
        <v>21</v>
      </c>
      <c r="AD9" s="311"/>
      <c r="AF9" s="311"/>
    </row>
    <row r="10" spans="1:29" ht="29.25" customHeight="1">
      <c r="A10" s="59"/>
      <c r="B10" s="59" t="s">
        <v>62</v>
      </c>
      <c r="C10" s="323">
        <f aca="true" t="shared" si="0" ref="C10:H10">C11+C18</f>
        <v>14034</v>
      </c>
      <c r="D10" s="323">
        <f t="shared" si="0"/>
        <v>13366</v>
      </c>
      <c r="E10" s="323">
        <f t="shared" si="0"/>
        <v>668</v>
      </c>
      <c r="F10" s="323">
        <f t="shared" si="0"/>
        <v>421</v>
      </c>
      <c r="G10" s="323">
        <f t="shared" si="0"/>
        <v>401</v>
      </c>
      <c r="H10" s="323">
        <f t="shared" si="0"/>
        <v>20</v>
      </c>
      <c r="I10" s="323">
        <f aca="true" t="shared" si="1" ref="I10:N10">I11+I18</f>
        <v>8166</v>
      </c>
      <c r="J10" s="323">
        <f t="shared" si="1"/>
        <v>7777</v>
      </c>
      <c r="K10" s="323">
        <f t="shared" si="1"/>
        <v>389</v>
      </c>
      <c r="L10" s="323">
        <f>L11+L18</f>
        <v>3267</v>
      </c>
      <c r="M10" s="323">
        <f t="shared" si="1"/>
        <v>3112</v>
      </c>
      <c r="N10" s="323">
        <f t="shared" si="1"/>
        <v>155</v>
      </c>
      <c r="O10" s="323">
        <f aca="true" t="shared" si="2" ref="O10:T10">O11+O18</f>
        <v>0</v>
      </c>
      <c r="P10" s="323">
        <f t="shared" si="2"/>
        <v>0</v>
      </c>
      <c r="Q10" s="323">
        <f t="shared" si="2"/>
        <v>0</v>
      </c>
      <c r="R10" s="323">
        <f t="shared" si="2"/>
        <v>550</v>
      </c>
      <c r="S10" s="323">
        <f t="shared" si="2"/>
        <v>524</v>
      </c>
      <c r="T10" s="323">
        <f t="shared" si="2"/>
        <v>26</v>
      </c>
      <c r="U10" s="323">
        <f aca="true" t="shared" si="3" ref="U10:Z10">U11+U18</f>
        <v>30</v>
      </c>
      <c r="V10" s="323">
        <f t="shared" si="3"/>
        <v>28</v>
      </c>
      <c r="W10" s="323">
        <f t="shared" si="3"/>
        <v>2</v>
      </c>
      <c r="X10" s="323">
        <f t="shared" si="3"/>
        <v>1600</v>
      </c>
      <c r="Y10" s="323">
        <f t="shared" si="3"/>
        <v>1524</v>
      </c>
      <c r="Z10" s="323">
        <f t="shared" si="3"/>
        <v>76</v>
      </c>
      <c r="AA10" s="41"/>
      <c r="AB10" s="41"/>
      <c r="AC10" s="41"/>
    </row>
    <row r="11" spans="1:29" ht="25.5" customHeight="1">
      <c r="A11" s="59" t="s">
        <v>6</v>
      </c>
      <c r="B11" s="61" t="s">
        <v>51</v>
      </c>
      <c r="C11" s="323">
        <f>SUM(C12:C17)</f>
        <v>2118</v>
      </c>
      <c r="D11" s="323">
        <f aca="true" t="shared" si="4" ref="D11:Z11">SUM(D12:D17)</f>
        <v>2016</v>
      </c>
      <c r="E11" s="323">
        <f t="shared" si="4"/>
        <v>102</v>
      </c>
      <c r="F11" s="323">
        <f t="shared" si="4"/>
        <v>231</v>
      </c>
      <c r="G11" s="323">
        <f t="shared" si="4"/>
        <v>220</v>
      </c>
      <c r="H11" s="323">
        <f t="shared" si="4"/>
        <v>11</v>
      </c>
      <c r="I11" s="323">
        <f t="shared" si="4"/>
        <v>0</v>
      </c>
      <c r="J11" s="323">
        <f t="shared" si="4"/>
        <v>0</v>
      </c>
      <c r="K11" s="323">
        <f t="shared" si="4"/>
        <v>0</v>
      </c>
      <c r="L11" s="323">
        <f>SUM(L12:L17)</f>
        <v>1307</v>
      </c>
      <c r="M11" s="323">
        <f t="shared" si="4"/>
        <v>1244</v>
      </c>
      <c r="N11" s="323">
        <f t="shared" si="4"/>
        <v>63</v>
      </c>
      <c r="O11" s="323">
        <f t="shared" si="4"/>
        <v>0</v>
      </c>
      <c r="P11" s="323">
        <f t="shared" si="4"/>
        <v>0</v>
      </c>
      <c r="Q11" s="323">
        <f t="shared" si="4"/>
        <v>0</v>
      </c>
      <c r="R11" s="323">
        <f t="shared" si="4"/>
        <v>550</v>
      </c>
      <c r="S11" s="323">
        <f t="shared" si="4"/>
        <v>524</v>
      </c>
      <c r="T11" s="323">
        <f t="shared" si="4"/>
        <v>26</v>
      </c>
      <c r="U11" s="323">
        <f>SUM(U12:U17)</f>
        <v>30</v>
      </c>
      <c r="V11" s="323">
        <f>SUM(V12:V17)</f>
        <v>28</v>
      </c>
      <c r="W11" s="323">
        <f>SUM(W12:W17)</f>
        <v>2</v>
      </c>
      <c r="X11" s="323">
        <f t="shared" si="4"/>
        <v>0</v>
      </c>
      <c r="Y11" s="323">
        <f t="shared" si="4"/>
        <v>0</v>
      </c>
      <c r="Z11" s="323">
        <f t="shared" si="4"/>
        <v>0</v>
      </c>
      <c r="AA11" s="55"/>
      <c r="AB11" s="55"/>
      <c r="AC11" s="55"/>
    </row>
    <row r="12" spans="1:32" s="24" customFormat="1" ht="44.25" customHeight="1">
      <c r="A12" s="72">
        <v>1</v>
      </c>
      <c r="B12" s="70" t="s">
        <v>306</v>
      </c>
      <c r="C12" s="324">
        <f>SUM(D12:E12)</f>
        <v>1307</v>
      </c>
      <c r="D12" s="324">
        <f>G12+J12+M12+P12+S12+Y12</f>
        <v>1244</v>
      </c>
      <c r="E12" s="324">
        <f>H12+K12+N12+Q12+T12+Z12</f>
        <v>63</v>
      </c>
      <c r="F12" s="325"/>
      <c r="G12" s="325"/>
      <c r="H12" s="325"/>
      <c r="I12" s="325"/>
      <c r="J12" s="325"/>
      <c r="K12" s="325"/>
      <c r="L12" s="324">
        <f>SUM(M12:N12)</f>
        <v>1307</v>
      </c>
      <c r="M12" s="328">
        <v>1244</v>
      </c>
      <c r="N12" s="328">
        <v>63</v>
      </c>
      <c r="O12" s="324">
        <f>SUM(P12:Q12)</f>
        <v>0</v>
      </c>
      <c r="P12" s="325"/>
      <c r="Q12" s="325"/>
      <c r="R12" s="324">
        <f>SUM(S12:T12)</f>
        <v>0</v>
      </c>
      <c r="S12" s="325"/>
      <c r="T12" s="325"/>
      <c r="U12" s="324">
        <f>SUM(V12:W12)</f>
        <v>0</v>
      </c>
      <c r="V12" s="325"/>
      <c r="W12" s="325"/>
      <c r="X12" s="324">
        <f>SUM(Y12:Z12)</f>
        <v>0</v>
      </c>
      <c r="Y12" s="325"/>
      <c r="Z12" s="325"/>
      <c r="AA12" s="73"/>
      <c r="AB12" s="57"/>
      <c r="AC12" s="149"/>
      <c r="AD12" s="312"/>
      <c r="AF12" s="312"/>
    </row>
    <row r="13" spans="1:32" s="24" customFormat="1" ht="23.25" customHeight="1">
      <c r="A13" s="82">
        <v>2</v>
      </c>
      <c r="B13" s="301" t="s">
        <v>261</v>
      </c>
      <c r="C13" s="326">
        <f>SUM(D13:E13)</f>
        <v>30</v>
      </c>
      <c r="D13" s="326">
        <f>G13+J13+M13+P13+S13+Y13+V13</f>
        <v>28</v>
      </c>
      <c r="E13" s="326">
        <f>H13+K13+N13+Q13+T13+Z13+W13</f>
        <v>2</v>
      </c>
      <c r="F13" s="326">
        <f>SUM(G13:H13)</f>
        <v>0</v>
      </c>
      <c r="G13" s="326"/>
      <c r="H13" s="326"/>
      <c r="I13" s="326">
        <f>SUM(J13:K13)</f>
        <v>0</v>
      </c>
      <c r="J13" s="326"/>
      <c r="K13" s="326"/>
      <c r="L13" s="326">
        <f>SUM(M13:N13)</f>
        <v>0</v>
      </c>
      <c r="M13" s="326"/>
      <c r="N13" s="326"/>
      <c r="O13" s="326">
        <f>SUM(P13:Q13)</f>
        <v>0</v>
      </c>
      <c r="P13" s="326"/>
      <c r="Q13" s="326"/>
      <c r="R13" s="326">
        <f>SUM(S13:T13)</f>
        <v>0</v>
      </c>
      <c r="S13" s="326"/>
      <c r="T13" s="326"/>
      <c r="U13" s="326">
        <v>30</v>
      </c>
      <c r="V13" s="326">
        <v>28</v>
      </c>
      <c r="W13" s="326">
        <v>2</v>
      </c>
      <c r="X13" s="326">
        <f>SUM(Y13:Z13)</f>
        <v>0</v>
      </c>
      <c r="Y13" s="326"/>
      <c r="Z13" s="326"/>
      <c r="AA13" s="73"/>
      <c r="AB13" s="57"/>
      <c r="AC13" s="149"/>
      <c r="AD13" s="312"/>
      <c r="AF13" s="312"/>
    </row>
    <row r="14" spans="1:29" ht="57.75" customHeight="1">
      <c r="A14" s="66">
        <v>3</v>
      </c>
      <c r="B14" s="56" t="s">
        <v>315</v>
      </c>
      <c r="C14" s="326">
        <f>SUM(D14:E14)</f>
        <v>231</v>
      </c>
      <c r="D14" s="326">
        <f aca="true" t="shared" si="5" ref="D14:E16">G14+J14+M14+P14+S14+Y14</f>
        <v>220</v>
      </c>
      <c r="E14" s="326">
        <f t="shared" si="5"/>
        <v>11</v>
      </c>
      <c r="F14" s="326">
        <f>SUM(G14:H14)</f>
        <v>231</v>
      </c>
      <c r="G14" s="326">
        <v>220</v>
      </c>
      <c r="H14" s="326">
        <v>11</v>
      </c>
      <c r="I14" s="326">
        <f>SUM(J14:K14)</f>
        <v>0</v>
      </c>
      <c r="J14" s="326"/>
      <c r="K14" s="326"/>
      <c r="L14" s="326">
        <f>SUM(M14:N14)</f>
        <v>0</v>
      </c>
      <c r="M14" s="326"/>
      <c r="N14" s="326"/>
      <c r="O14" s="326">
        <f>SUM(P14:Q14)</f>
        <v>0</v>
      </c>
      <c r="P14" s="326"/>
      <c r="Q14" s="326"/>
      <c r="R14" s="326">
        <f>SUM(S14:T14)</f>
        <v>0</v>
      </c>
      <c r="S14" s="326"/>
      <c r="T14" s="326"/>
      <c r="U14" s="326">
        <f>SUM(V14:W14)</f>
        <v>0</v>
      </c>
      <c r="V14" s="326"/>
      <c r="W14" s="326"/>
      <c r="X14" s="326">
        <f>SUM(Y14:Z14)</f>
        <v>0</v>
      </c>
      <c r="Y14" s="326"/>
      <c r="Z14" s="326"/>
      <c r="AA14" s="45"/>
      <c r="AB14" s="45"/>
      <c r="AC14" s="45"/>
    </row>
    <row r="15" spans="1:29" ht="25.5" customHeight="1" hidden="1">
      <c r="A15" s="66">
        <v>3</v>
      </c>
      <c r="B15" s="56" t="s">
        <v>77</v>
      </c>
      <c r="C15" s="326">
        <f>D15+E15</f>
        <v>0</v>
      </c>
      <c r="D15" s="326">
        <f t="shared" si="5"/>
        <v>0</v>
      </c>
      <c r="E15" s="326">
        <f t="shared" si="5"/>
        <v>0</v>
      </c>
      <c r="F15" s="326"/>
      <c r="G15" s="326"/>
      <c r="H15" s="326"/>
      <c r="I15" s="326"/>
      <c r="J15" s="326"/>
      <c r="K15" s="326"/>
      <c r="L15" s="326"/>
      <c r="M15" s="326"/>
      <c r="N15" s="326"/>
      <c r="O15" s="326"/>
      <c r="P15" s="326"/>
      <c r="Q15" s="326"/>
      <c r="R15" s="326"/>
      <c r="S15" s="326"/>
      <c r="T15" s="326"/>
      <c r="U15" s="326">
        <f>SUM(V15:W15)</f>
        <v>0</v>
      </c>
      <c r="V15" s="326"/>
      <c r="W15" s="326"/>
      <c r="X15" s="326">
        <f>SUM(Y15:Z15)</f>
        <v>0</v>
      </c>
      <c r="Y15" s="326"/>
      <c r="Z15" s="326"/>
      <c r="AA15" s="45"/>
      <c r="AB15" s="45"/>
      <c r="AC15" s="45"/>
    </row>
    <row r="16" spans="1:29" ht="25.5" customHeight="1" hidden="1">
      <c r="A16" s="66">
        <v>4</v>
      </c>
      <c r="B16" s="56" t="s">
        <v>76</v>
      </c>
      <c r="C16" s="326">
        <f>D16+E16</f>
        <v>0</v>
      </c>
      <c r="D16" s="326">
        <f t="shared" si="5"/>
        <v>0</v>
      </c>
      <c r="E16" s="326">
        <f t="shared" si="5"/>
        <v>0</v>
      </c>
      <c r="F16" s="326">
        <f>SUM(G16:H16)</f>
        <v>0</v>
      </c>
      <c r="G16" s="326"/>
      <c r="H16" s="326"/>
      <c r="I16" s="326">
        <f>SUM(J16:K16)</f>
        <v>0</v>
      </c>
      <c r="J16" s="326"/>
      <c r="K16" s="326"/>
      <c r="L16" s="326">
        <f>SUM(M16:N16)</f>
        <v>0</v>
      </c>
      <c r="M16" s="326"/>
      <c r="N16" s="326"/>
      <c r="O16" s="326">
        <f>SUM(P16:Q16)</f>
        <v>0</v>
      </c>
      <c r="P16" s="326"/>
      <c r="Q16" s="326"/>
      <c r="R16" s="326">
        <f>SUM(S16:T16)</f>
        <v>0</v>
      </c>
      <c r="S16" s="326">
        <f>'PA Chi tiết'!S17</f>
        <v>0</v>
      </c>
      <c r="T16" s="326">
        <f>'PA Chi tiết'!T17</f>
        <v>0</v>
      </c>
      <c r="U16" s="326">
        <f>SUM(V16:W16)</f>
        <v>0</v>
      </c>
      <c r="V16" s="326">
        <f>'PA Chi tiết'!S17</f>
        <v>0</v>
      </c>
      <c r="W16" s="326">
        <f>'PA Chi tiết'!T17</f>
        <v>0</v>
      </c>
      <c r="X16" s="326">
        <f>SUM(Y16:Z16)</f>
        <v>0</v>
      </c>
      <c r="Y16" s="326">
        <f>'PA Chi tiết'!V17</f>
        <v>0</v>
      </c>
      <c r="Z16" s="326">
        <f>'PA Chi tiết'!W17</f>
        <v>0</v>
      </c>
      <c r="AA16" s="45"/>
      <c r="AB16" s="45"/>
      <c r="AC16" s="45"/>
    </row>
    <row r="17" spans="1:29" ht="28.5" customHeight="1">
      <c r="A17" s="68">
        <v>4</v>
      </c>
      <c r="B17" s="71" t="s">
        <v>269</v>
      </c>
      <c r="C17" s="327">
        <f>D17+E17</f>
        <v>550</v>
      </c>
      <c r="D17" s="327">
        <f>G17+J17+M17+P17+S17+Y17+V17</f>
        <v>524</v>
      </c>
      <c r="E17" s="327">
        <f>H17+K17+N17+Q17+T17+Z17+W17</f>
        <v>26</v>
      </c>
      <c r="F17" s="327">
        <f>SUM(G17:H17)</f>
        <v>0</v>
      </c>
      <c r="G17" s="327"/>
      <c r="H17" s="327"/>
      <c r="I17" s="327"/>
      <c r="J17" s="327"/>
      <c r="K17" s="327"/>
      <c r="L17" s="327"/>
      <c r="M17" s="327"/>
      <c r="N17" s="327"/>
      <c r="O17" s="327"/>
      <c r="P17" s="327"/>
      <c r="Q17" s="327"/>
      <c r="R17" s="327">
        <f>SUM(S17:T17)</f>
        <v>550</v>
      </c>
      <c r="S17" s="327">
        <v>524</v>
      </c>
      <c r="T17" s="327">
        <v>26</v>
      </c>
      <c r="U17" s="327">
        <f>SUM(V17:W17)</f>
        <v>0</v>
      </c>
      <c r="V17" s="327"/>
      <c r="W17" s="327"/>
      <c r="X17" s="327"/>
      <c r="Y17" s="327"/>
      <c r="Z17" s="327"/>
      <c r="AA17" s="45"/>
      <c r="AB17" s="302"/>
      <c r="AC17" s="358"/>
    </row>
    <row r="18" spans="1:29" ht="28.5" customHeight="1">
      <c r="A18" s="62" t="s">
        <v>7</v>
      </c>
      <c r="B18" s="63" t="s">
        <v>52</v>
      </c>
      <c r="C18" s="323">
        <f aca="true" t="shared" si="6" ref="C18:Z18">SUM(C19:C26)</f>
        <v>11916</v>
      </c>
      <c r="D18" s="323">
        <f t="shared" si="6"/>
        <v>11350</v>
      </c>
      <c r="E18" s="323">
        <f t="shared" si="6"/>
        <v>566</v>
      </c>
      <c r="F18" s="323">
        <f t="shared" si="6"/>
        <v>190</v>
      </c>
      <c r="G18" s="323">
        <f t="shared" si="6"/>
        <v>181</v>
      </c>
      <c r="H18" s="323">
        <f t="shared" si="6"/>
        <v>9</v>
      </c>
      <c r="I18" s="323">
        <f t="shared" si="6"/>
        <v>8166</v>
      </c>
      <c r="J18" s="323">
        <f t="shared" si="6"/>
        <v>7777</v>
      </c>
      <c r="K18" s="323">
        <f t="shared" si="6"/>
        <v>389</v>
      </c>
      <c r="L18" s="323">
        <f t="shared" si="6"/>
        <v>1960</v>
      </c>
      <c r="M18" s="323">
        <f t="shared" si="6"/>
        <v>1868</v>
      </c>
      <c r="N18" s="323">
        <f t="shared" si="6"/>
        <v>92</v>
      </c>
      <c r="O18" s="323">
        <f t="shared" si="6"/>
        <v>0</v>
      </c>
      <c r="P18" s="323">
        <f t="shared" si="6"/>
        <v>0</v>
      </c>
      <c r="Q18" s="323">
        <f t="shared" si="6"/>
        <v>0</v>
      </c>
      <c r="R18" s="323">
        <f t="shared" si="6"/>
        <v>0</v>
      </c>
      <c r="S18" s="323">
        <f t="shared" si="6"/>
        <v>0</v>
      </c>
      <c r="T18" s="323">
        <f t="shared" si="6"/>
        <v>0</v>
      </c>
      <c r="U18" s="323">
        <f>SUM(U19:U26)</f>
        <v>0</v>
      </c>
      <c r="V18" s="323">
        <f>SUM(V19:V26)</f>
        <v>0</v>
      </c>
      <c r="W18" s="323">
        <f>SUM(W19:W26)</f>
        <v>0</v>
      </c>
      <c r="X18" s="323">
        <f t="shared" si="6"/>
        <v>1600</v>
      </c>
      <c r="Y18" s="323">
        <f t="shared" si="6"/>
        <v>1524</v>
      </c>
      <c r="Z18" s="323">
        <f t="shared" si="6"/>
        <v>76</v>
      </c>
      <c r="AA18" s="55"/>
      <c r="AB18" s="41"/>
      <c r="AC18" s="41"/>
    </row>
    <row r="19" spans="1:31" ht="28.5" customHeight="1">
      <c r="A19" s="64">
        <v>1</v>
      </c>
      <c r="B19" s="65" t="s">
        <v>2</v>
      </c>
      <c r="C19" s="324">
        <f aca="true" t="shared" si="7" ref="C19:C26">SUM(D19:E19)</f>
        <v>2675</v>
      </c>
      <c r="D19" s="324">
        <f aca="true" t="shared" si="8" ref="D19:D26">G19+J19+M19+P19+S19+Y19+V19</f>
        <v>2548</v>
      </c>
      <c r="E19" s="324">
        <f aca="true" t="shared" si="9" ref="E19:E26">H19+K19+N19+Q19+T19+Z19+W19</f>
        <v>127</v>
      </c>
      <c r="F19" s="328">
        <f>G19+H19</f>
        <v>80</v>
      </c>
      <c r="G19" s="328">
        <v>76</v>
      </c>
      <c r="H19" s="328">
        <v>4</v>
      </c>
      <c r="I19" s="328">
        <f>J19+K19</f>
        <v>1995</v>
      </c>
      <c r="J19" s="328">
        <v>1900</v>
      </c>
      <c r="K19" s="328">
        <v>95</v>
      </c>
      <c r="L19" s="328">
        <f>M19+N19</f>
        <v>300</v>
      </c>
      <c r="M19" s="328">
        <v>286</v>
      </c>
      <c r="N19" s="328">
        <v>14</v>
      </c>
      <c r="O19" s="328">
        <f>P19+Q19</f>
        <v>0</v>
      </c>
      <c r="P19" s="328"/>
      <c r="Q19" s="328"/>
      <c r="R19" s="328">
        <f>S19+T19</f>
        <v>0</v>
      </c>
      <c r="S19" s="328"/>
      <c r="T19" s="328"/>
      <c r="U19" s="328">
        <f>V19+W19</f>
        <v>0</v>
      </c>
      <c r="V19" s="328"/>
      <c r="W19" s="328"/>
      <c r="X19" s="328">
        <f>Y19+Z19</f>
        <v>300</v>
      </c>
      <c r="Y19" s="329">
        <v>286</v>
      </c>
      <c r="Z19" s="329">
        <v>14</v>
      </c>
      <c r="AA19" s="45"/>
      <c r="AB19" s="57"/>
      <c r="AC19" s="149"/>
      <c r="AE19" s="149"/>
    </row>
    <row r="20" spans="1:29" ht="26.25" customHeight="1">
      <c r="A20" s="66">
        <v>2</v>
      </c>
      <c r="B20" s="67" t="s">
        <v>4</v>
      </c>
      <c r="C20" s="326">
        <f t="shared" si="7"/>
        <v>1012</v>
      </c>
      <c r="D20" s="326">
        <f t="shared" si="8"/>
        <v>965</v>
      </c>
      <c r="E20" s="326">
        <f t="shared" si="9"/>
        <v>47</v>
      </c>
      <c r="F20" s="329">
        <f aca="true" t="shared" si="10" ref="F20:F26">G20+H20</f>
        <v>0</v>
      </c>
      <c r="G20" s="329"/>
      <c r="H20" s="329"/>
      <c r="I20" s="329">
        <f>J20+K20</f>
        <v>512</v>
      </c>
      <c r="J20" s="329">
        <v>488</v>
      </c>
      <c r="K20" s="329">
        <v>24</v>
      </c>
      <c r="L20" s="329">
        <f aca="true" t="shared" si="11" ref="L20:L26">M20+N20</f>
        <v>200</v>
      </c>
      <c r="M20" s="329">
        <v>191</v>
      </c>
      <c r="N20" s="329">
        <v>9</v>
      </c>
      <c r="O20" s="329">
        <f aca="true" t="shared" si="12" ref="O20:O26">P20+Q20</f>
        <v>0</v>
      </c>
      <c r="P20" s="329"/>
      <c r="Q20" s="329"/>
      <c r="R20" s="329">
        <f aca="true" t="shared" si="13" ref="R20:R26">S20+T20</f>
        <v>0</v>
      </c>
      <c r="S20" s="329"/>
      <c r="T20" s="329"/>
      <c r="U20" s="329">
        <f>V20+W20</f>
        <v>0</v>
      </c>
      <c r="V20" s="329"/>
      <c r="W20" s="329"/>
      <c r="X20" s="329">
        <f aca="true" t="shared" si="14" ref="X20:X26">Y20+Z20</f>
        <v>300</v>
      </c>
      <c r="Y20" s="329">
        <v>286</v>
      </c>
      <c r="Z20" s="329">
        <v>14</v>
      </c>
      <c r="AA20" s="45"/>
      <c r="AB20" s="57"/>
      <c r="AC20" s="149"/>
    </row>
    <row r="21" spans="1:29" ht="26.25" customHeight="1">
      <c r="A21" s="66">
        <v>3</v>
      </c>
      <c r="B21" s="67" t="s">
        <v>9</v>
      </c>
      <c r="C21" s="326">
        <f t="shared" si="7"/>
        <v>5077</v>
      </c>
      <c r="D21" s="326">
        <f t="shared" si="8"/>
        <v>4835</v>
      </c>
      <c r="E21" s="326">
        <f t="shared" si="9"/>
        <v>242</v>
      </c>
      <c r="F21" s="329">
        <f t="shared" si="10"/>
        <v>100</v>
      </c>
      <c r="G21" s="329">
        <v>95</v>
      </c>
      <c r="H21" s="329">
        <v>5</v>
      </c>
      <c r="I21" s="329">
        <f>J21+K21</f>
        <v>4677</v>
      </c>
      <c r="J21" s="329">
        <v>4454</v>
      </c>
      <c r="K21" s="329">
        <v>223</v>
      </c>
      <c r="L21" s="329">
        <f t="shared" si="11"/>
        <v>300</v>
      </c>
      <c r="M21" s="329">
        <v>286</v>
      </c>
      <c r="N21" s="329">
        <v>14</v>
      </c>
      <c r="O21" s="329">
        <f t="shared" si="12"/>
        <v>0</v>
      </c>
      <c r="P21" s="329"/>
      <c r="Q21" s="329"/>
      <c r="R21" s="329">
        <f t="shared" si="13"/>
        <v>0</v>
      </c>
      <c r="S21" s="329"/>
      <c r="T21" s="329"/>
      <c r="U21" s="329">
        <f>V21+W21</f>
        <v>0</v>
      </c>
      <c r="V21" s="329"/>
      <c r="W21" s="329"/>
      <c r="X21" s="329">
        <f t="shared" si="14"/>
        <v>0</v>
      </c>
      <c r="Y21" s="329"/>
      <c r="Z21" s="329"/>
      <c r="AA21" s="45"/>
      <c r="AB21" s="57"/>
      <c r="AC21" s="149"/>
    </row>
    <row r="22" spans="1:29" ht="26.25" customHeight="1">
      <c r="A22" s="66">
        <v>4</v>
      </c>
      <c r="B22" s="67" t="s">
        <v>5</v>
      </c>
      <c r="C22" s="326">
        <f t="shared" si="7"/>
        <v>750</v>
      </c>
      <c r="D22" s="326">
        <f t="shared" si="8"/>
        <v>714</v>
      </c>
      <c r="E22" s="326">
        <f t="shared" si="9"/>
        <v>36</v>
      </c>
      <c r="F22" s="329">
        <f t="shared" si="10"/>
        <v>0</v>
      </c>
      <c r="G22" s="329"/>
      <c r="H22" s="329"/>
      <c r="I22" s="329">
        <f>J22+K22</f>
        <v>0</v>
      </c>
      <c r="J22" s="329"/>
      <c r="K22" s="329"/>
      <c r="L22" s="329">
        <f t="shared" si="11"/>
        <v>250</v>
      </c>
      <c r="M22" s="329">
        <v>238</v>
      </c>
      <c r="N22" s="329">
        <v>12</v>
      </c>
      <c r="O22" s="329">
        <f t="shared" si="12"/>
        <v>0</v>
      </c>
      <c r="P22" s="329"/>
      <c r="Q22" s="329"/>
      <c r="R22" s="329">
        <f t="shared" si="13"/>
        <v>0</v>
      </c>
      <c r="S22" s="329"/>
      <c r="T22" s="329"/>
      <c r="U22" s="329">
        <f>V22+W22</f>
        <v>0</v>
      </c>
      <c r="V22" s="329"/>
      <c r="W22" s="329"/>
      <c r="X22" s="329">
        <f>Y22+Z22</f>
        <v>500</v>
      </c>
      <c r="Y22" s="329">
        <v>476</v>
      </c>
      <c r="Z22" s="329">
        <v>24</v>
      </c>
      <c r="AA22" s="45"/>
      <c r="AB22" s="57"/>
      <c r="AC22" s="149"/>
    </row>
    <row r="23" spans="1:29" ht="26.25" customHeight="1">
      <c r="A23" s="66">
        <v>5</v>
      </c>
      <c r="B23" s="67" t="s">
        <v>3</v>
      </c>
      <c r="C23" s="326">
        <f t="shared" si="7"/>
        <v>250</v>
      </c>
      <c r="D23" s="326">
        <f t="shared" si="8"/>
        <v>238</v>
      </c>
      <c r="E23" s="326">
        <f t="shared" si="9"/>
        <v>12</v>
      </c>
      <c r="F23" s="329">
        <f t="shared" si="10"/>
        <v>0</v>
      </c>
      <c r="G23" s="329"/>
      <c r="H23" s="329"/>
      <c r="I23" s="329">
        <f>J23+K23</f>
        <v>0</v>
      </c>
      <c r="J23" s="329"/>
      <c r="K23" s="329"/>
      <c r="L23" s="329">
        <f t="shared" si="11"/>
        <v>250</v>
      </c>
      <c r="M23" s="329">
        <v>238</v>
      </c>
      <c r="N23" s="329">
        <v>12</v>
      </c>
      <c r="O23" s="329">
        <f t="shared" si="12"/>
        <v>0</v>
      </c>
      <c r="P23" s="329"/>
      <c r="Q23" s="329"/>
      <c r="R23" s="329">
        <f t="shared" si="13"/>
        <v>0</v>
      </c>
      <c r="S23" s="329"/>
      <c r="T23" s="329"/>
      <c r="U23" s="329">
        <f>V23+W23</f>
        <v>0</v>
      </c>
      <c r="V23" s="329"/>
      <c r="W23" s="329"/>
      <c r="X23" s="329">
        <f>Y23+Z23</f>
        <v>0</v>
      </c>
      <c r="Y23" s="329"/>
      <c r="Z23" s="329"/>
      <c r="AA23" s="45"/>
      <c r="AB23" s="57"/>
      <c r="AC23" s="149"/>
    </row>
    <row r="24" spans="1:29" ht="26.25" customHeight="1">
      <c r="A24" s="66">
        <v>6</v>
      </c>
      <c r="B24" s="67" t="s">
        <v>108</v>
      </c>
      <c r="C24" s="326">
        <f t="shared" si="7"/>
        <v>410</v>
      </c>
      <c r="D24" s="326">
        <f t="shared" si="8"/>
        <v>390</v>
      </c>
      <c r="E24" s="326">
        <f t="shared" si="9"/>
        <v>20</v>
      </c>
      <c r="F24" s="329"/>
      <c r="G24" s="329"/>
      <c r="H24" s="329"/>
      <c r="I24" s="329"/>
      <c r="J24" s="329"/>
      <c r="K24" s="329"/>
      <c r="L24" s="329">
        <f t="shared" si="11"/>
        <v>210</v>
      </c>
      <c r="M24" s="329">
        <v>200</v>
      </c>
      <c r="N24" s="329">
        <v>10</v>
      </c>
      <c r="O24" s="329"/>
      <c r="P24" s="329"/>
      <c r="Q24" s="329"/>
      <c r="R24" s="329"/>
      <c r="S24" s="329"/>
      <c r="T24" s="329"/>
      <c r="U24" s="329"/>
      <c r="V24" s="329"/>
      <c r="W24" s="329"/>
      <c r="X24" s="329">
        <f>Y24+Z24</f>
        <v>200</v>
      </c>
      <c r="Y24" s="329">
        <v>190</v>
      </c>
      <c r="Z24" s="329">
        <v>10</v>
      </c>
      <c r="AA24" s="45"/>
      <c r="AB24" s="57"/>
      <c r="AC24" s="149"/>
    </row>
    <row r="25" spans="1:29" ht="26.25" customHeight="1">
      <c r="A25" s="66">
        <v>7</v>
      </c>
      <c r="B25" s="67" t="s">
        <v>10</v>
      </c>
      <c r="C25" s="326">
        <f t="shared" si="7"/>
        <v>450</v>
      </c>
      <c r="D25" s="326">
        <f t="shared" si="8"/>
        <v>429</v>
      </c>
      <c r="E25" s="326">
        <f t="shared" si="9"/>
        <v>21</v>
      </c>
      <c r="F25" s="329">
        <f t="shared" si="10"/>
        <v>0</v>
      </c>
      <c r="G25" s="329"/>
      <c r="H25" s="329"/>
      <c r="I25" s="329">
        <f>J25+K25</f>
        <v>0</v>
      </c>
      <c r="J25" s="329"/>
      <c r="K25" s="329"/>
      <c r="L25" s="329">
        <f t="shared" si="11"/>
        <v>150</v>
      </c>
      <c r="M25" s="329">
        <v>143</v>
      </c>
      <c r="N25" s="329">
        <v>7</v>
      </c>
      <c r="O25" s="329">
        <f t="shared" si="12"/>
        <v>0</v>
      </c>
      <c r="P25" s="329"/>
      <c r="Q25" s="329"/>
      <c r="R25" s="329">
        <f t="shared" si="13"/>
        <v>0</v>
      </c>
      <c r="S25" s="329"/>
      <c r="T25" s="329"/>
      <c r="U25" s="329">
        <f>V25+W25</f>
        <v>0</v>
      </c>
      <c r="V25" s="329"/>
      <c r="W25" s="329"/>
      <c r="X25" s="329">
        <f t="shared" si="14"/>
        <v>300</v>
      </c>
      <c r="Y25" s="329">
        <v>286</v>
      </c>
      <c r="Z25" s="329">
        <v>14</v>
      </c>
      <c r="AA25" s="45"/>
      <c r="AB25" s="57"/>
      <c r="AC25" s="149"/>
    </row>
    <row r="26" spans="1:29" ht="26.25" customHeight="1">
      <c r="A26" s="68">
        <v>8</v>
      </c>
      <c r="B26" s="69" t="s">
        <v>11</v>
      </c>
      <c r="C26" s="327">
        <f t="shared" si="7"/>
        <v>1292</v>
      </c>
      <c r="D26" s="327">
        <f t="shared" si="8"/>
        <v>1231</v>
      </c>
      <c r="E26" s="327">
        <f t="shared" si="9"/>
        <v>61</v>
      </c>
      <c r="F26" s="330">
        <f t="shared" si="10"/>
        <v>10</v>
      </c>
      <c r="G26" s="330">
        <v>10</v>
      </c>
      <c r="H26" s="330">
        <v>0</v>
      </c>
      <c r="I26" s="330">
        <f>J26+K26</f>
        <v>982</v>
      </c>
      <c r="J26" s="330">
        <v>935</v>
      </c>
      <c r="K26" s="330">
        <v>47</v>
      </c>
      <c r="L26" s="330">
        <f t="shared" si="11"/>
        <v>300</v>
      </c>
      <c r="M26" s="330">
        <v>286</v>
      </c>
      <c r="N26" s="330">
        <v>14</v>
      </c>
      <c r="O26" s="330">
        <f t="shared" si="12"/>
        <v>0</v>
      </c>
      <c r="P26" s="330"/>
      <c r="Q26" s="330"/>
      <c r="R26" s="330">
        <f t="shared" si="13"/>
        <v>0</v>
      </c>
      <c r="S26" s="330"/>
      <c r="T26" s="330"/>
      <c r="U26" s="330">
        <f>V26+W26</f>
        <v>0</v>
      </c>
      <c r="V26" s="330"/>
      <c r="W26" s="330"/>
      <c r="X26" s="330">
        <f t="shared" si="14"/>
        <v>0</v>
      </c>
      <c r="Y26" s="330"/>
      <c r="Z26" s="330"/>
      <c r="AA26" s="45"/>
      <c r="AB26" s="57"/>
      <c r="AC26" s="149"/>
    </row>
    <row r="27" ht="26.25" customHeight="1">
      <c r="AB27" s="57"/>
    </row>
    <row r="28" ht="24.75" customHeight="1"/>
  </sheetData>
  <sheetProtection/>
  <mergeCells count="38">
    <mergeCell ref="S3:T3"/>
    <mergeCell ref="X6:Z6"/>
    <mergeCell ref="P3:Q3"/>
    <mergeCell ref="X7:X8"/>
    <mergeCell ref="V3:W3"/>
    <mergeCell ref="U6:W6"/>
    <mergeCell ref="U7:U8"/>
    <mergeCell ref="V7:W7"/>
    <mergeCell ref="A2:Z2"/>
    <mergeCell ref="M7:N7"/>
    <mergeCell ref="F7:F8"/>
    <mergeCell ref="G7:H7"/>
    <mergeCell ref="D7:E7"/>
    <mergeCell ref="L6:N6"/>
    <mergeCell ref="F6:H6"/>
    <mergeCell ref="O6:Q6"/>
    <mergeCell ref="C7:C8"/>
    <mergeCell ref="I6:K6"/>
    <mergeCell ref="AD5:AL5"/>
    <mergeCell ref="A1:Z1"/>
    <mergeCell ref="Y7:Z7"/>
    <mergeCell ref="Y3:Z3"/>
    <mergeCell ref="L7:L8"/>
    <mergeCell ref="J7:K7"/>
    <mergeCell ref="M3:N3"/>
    <mergeCell ref="O7:O8"/>
    <mergeCell ref="J3:K3"/>
    <mergeCell ref="G3:H3"/>
    <mergeCell ref="A4:A8"/>
    <mergeCell ref="B4:B8"/>
    <mergeCell ref="F4:Z4"/>
    <mergeCell ref="I7:I8"/>
    <mergeCell ref="F5:Z5"/>
    <mergeCell ref="P7:Q7"/>
    <mergeCell ref="R6:T6"/>
    <mergeCell ref="R7:R8"/>
    <mergeCell ref="S7:T7"/>
    <mergeCell ref="C4:E6"/>
  </mergeCells>
  <printOptions/>
  <pageMargins left="0.7874015748031497" right="0.3937007874015748" top="0.7874015748031497" bottom="0.7874015748031497" header="0.31496062992125984" footer="0.31496062992125984"/>
  <pageSetup firstPageNumber="222" useFirstPageNumber="1" horizontalDpi="600" verticalDpi="600" orientation="landscape" paperSize="9" scale="58" r:id="rId1"/>
  <headerFooter>
    <oddHeader>&amp;C&amp;P&amp;R&amp;"Times New Roman,Bold Italic"Phụ lục số 3 - Chương trình NTM
Biểu số 2.2</oddHeader>
  </headerFooter>
  <colBreaks count="1" manualBreakCount="1">
    <brk id="26" max="65535" man="1"/>
  </colBreaks>
</worksheet>
</file>

<file path=xl/worksheets/sheet9.xml><?xml version="1.0" encoding="utf-8"?>
<worksheet xmlns="http://schemas.openxmlformats.org/spreadsheetml/2006/main" xmlns:r="http://schemas.openxmlformats.org/officeDocument/2006/relationships">
  <dimension ref="A1:J13"/>
  <sheetViews>
    <sheetView view="pageLayout" zoomScale="85" zoomScaleNormal="85" zoomScaleSheetLayoutView="100" zoomScalePageLayoutView="85" workbookViewId="0" topLeftCell="A1">
      <selection activeCell="H14" sqref="H14"/>
    </sheetView>
  </sheetViews>
  <sheetFormatPr defaultColWidth="9.00390625" defaultRowHeight="15.75"/>
  <cols>
    <col min="1" max="1" width="6.00390625" style="40" customWidth="1"/>
    <col min="2" max="2" width="20.625" style="40" customWidth="1"/>
    <col min="3" max="3" width="12.875" style="40" customWidth="1"/>
    <col min="4" max="4" width="11.75390625" style="40" customWidth="1"/>
    <col min="5" max="5" width="12.50390625" style="40" customWidth="1"/>
    <col min="6" max="6" width="9.00390625" style="40" customWidth="1"/>
    <col min="7" max="7" width="12.875" style="40" customWidth="1"/>
    <col min="8" max="8" width="12.25390625" style="40" customWidth="1"/>
    <col min="9" max="16384" width="9.00390625" style="40" customWidth="1"/>
  </cols>
  <sheetData>
    <row r="1" spans="1:8" s="41" customFormat="1" ht="56.25" customHeight="1">
      <c r="A1" s="408" t="s">
        <v>119</v>
      </c>
      <c r="B1" s="408"/>
      <c r="C1" s="408"/>
      <c r="D1" s="408"/>
      <c r="E1" s="408"/>
      <c r="F1" s="408"/>
      <c r="G1" s="408"/>
      <c r="H1" s="408"/>
    </row>
    <row r="2" spans="1:8" ht="26.25" customHeight="1">
      <c r="A2" s="409" t="str">
        <f>'Mục 3'!A2:Z2</f>
        <v>(Kèm theo Báo cáo số  809/BC-UBND ngày 27 tháng 11 năm 2023 của UBND tỉnh Bắc Kạn)</v>
      </c>
      <c r="B2" s="409"/>
      <c r="C2" s="409"/>
      <c r="D2" s="409"/>
      <c r="E2" s="409"/>
      <c r="F2" s="409"/>
      <c r="G2" s="409"/>
      <c r="H2" s="409"/>
    </row>
    <row r="3" spans="6:8" ht="29.25" customHeight="1">
      <c r="F3" s="410" t="s">
        <v>32</v>
      </c>
      <c r="G3" s="410"/>
      <c r="H3" s="410"/>
    </row>
    <row r="4" spans="1:8" ht="24.75" customHeight="1">
      <c r="A4" s="411" t="s">
        <v>33</v>
      </c>
      <c r="B4" s="411" t="s">
        <v>70</v>
      </c>
      <c r="C4" s="414" t="s">
        <v>294</v>
      </c>
      <c r="D4" s="415"/>
      <c r="E4" s="416"/>
      <c r="F4" s="423" t="s">
        <v>72</v>
      </c>
      <c r="G4" s="424"/>
      <c r="H4" s="425"/>
    </row>
    <row r="5" spans="1:8" ht="24.75" customHeight="1">
      <c r="A5" s="412"/>
      <c r="B5" s="412"/>
      <c r="C5" s="417"/>
      <c r="D5" s="418"/>
      <c r="E5" s="419"/>
      <c r="F5" s="407" t="s">
        <v>80</v>
      </c>
      <c r="G5" s="407"/>
      <c r="H5" s="407"/>
    </row>
    <row r="6" spans="1:8" ht="36" customHeight="1">
      <c r="A6" s="412"/>
      <c r="B6" s="412"/>
      <c r="C6" s="420"/>
      <c r="D6" s="421"/>
      <c r="E6" s="422"/>
      <c r="F6" s="426" t="s">
        <v>128</v>
      </c>
      <c r="G6" s="427"/>
      <c r="H6" s="428"/>
    </row>
    <row r="7" spans="1:8" ht="24.75" customHeight="1">
      <c r="A7" s="412"/>
      <c r="B7" s="412"/>
      <c r="C7" s="407" t="s">
        <v>48</v>
      </c>
      <c r="D7" s="407" t="s">
        <v>56</v>
      </c>
      <c r="E7" s="407"/>
      <c r="F7" s="407" t="s">
        <v>48</v>
      </c>
      <c r="G7" s="407" t="s">
        <v>56</v>
      </c>
      <c r="H7" s="407"/>
    </row>
    <row r="8" spans="1:8" ht="44.25" customHeight="1">
      <c r="A8" s="413"/>
      <c r="B8" s="413"/>
      <c r="C8" s="407"/>
      <c r="D8" s="42" t="s">
        <v>37</v>
      </c>
      <c r="E8" s="42" t="s">
        <v>73</v>
      </c>
      <c r="F8" s="407"/>
      <c r="G8" s="42" t="s">
        <v>37</v>
      </c>
      <c r="H8" s="42" t="s">
        <v>73</v>
      </c>
    </row>
    <row r="9" spans="1:10" ht="22.5" customHeight="1">
      <c r="A9" s="74"/>
      <c r="B9" s="74" t="s">
        <v>0</v>
      </c>
      <c r="C9" s="60">
        <f aca="true" t="shared" si="0" ref="C9:H9">C10+C12</f>
        <v>52</v>
      </c>
      <c r="D9" s="60">
        <f t="shared" si="0"/>
        <v>50</v>
      </c>
      <c r="E9" s="60">
        <f t="shared" si="0"/>
        <v>2</v>
      </c>
      <c r="F9" s="60">
        <f t="shared" si="0"/>
        <v>52</v>
      </c>
      <c r="G9" s="60">
        <f t="shared" si="0"/>
        <v>50</v>
      </c>
      <c r="H9" s="60">
        <f t="shared" si="0"/>
        <v>2</v>
      </c>
      <c r="J9" s="45"/>
    </row>
    <row r="10" spans="1:10" ht="22.5" customHeight="1">
      <c r="A10" s="74" t="s">
        <v>6</v>
      </c>
      <c r="B10" s="74" t="s">
        <v>51</v>
      </c>
      <c r="C10" s="60">
        <f aca="true" t="shared" si="1" ref="C10:H10">C11</f>
        <v>52</v>
      </c>
      <c r="D10" s="60">
        <f t="shared" si="1"/>
        <v>50</v>
      </c>
      <c r="E10" s="60">
        <f t="shared" si="1"/>
        <v>2</v>
      </c>
      <c r="F10" s="60">
        <f t="shared" si="1"/>
        <v>52</v>
      </c>
      <c r="G10" s="60">
        <f t="shared" si="1"/>
        <v>50</v>
      </c>
      <c r="H10" s="60">
        <f t="shared" si="1"/>
        <v>2</v>
      </c>
      <c r="J10" s="45"/>
    </row>
    <row r="11" spans="1:10" s="24" customFormat="1" ht="22.5" customHeight="1">
      <c r="A11" s="75" t="s">
        <v>78</v>
      </c>
      <c r="B11" s="75" t="s">
        <v>12</v>
      </c>
      <c r="C11" s="78">
        <f>SUM(D11:E11)</f>
        <v>52</v>
      </c>
      <c r="D11" s="78">
        <f>G11</f>
        <v>50</v>
      </c>
      <c r="E11" s="78">
        <f>H11</f>
        <v>2</v>
      </c>
      <c r="F11" s="79">
        <f>SUM(G11:H11)</f>
        <v>52</v>
      </c>
      <c r="G11" s="79">
        <v>50</v>
      </c>
      <c r="H11" s="79">
        <v>2</v>
      </c>
      <c r="J11" s="73"/>
    </row>
    <row r="12" spans="1:10" ht="51" customHeight="1" hidden="1">
      <c r="A12" s="74" t="s">
        <v>7</v>
      </c>
      <c r="B12" s="74" t="s">
        <v>79</v>
      </c>
      <c r="C12" s="60">
        <f aca="true" t="shared" si="2" ref="C12:H12">C13</f>
        <v>0</v>
      </c>
      <c r="D12" s="60">
        <f t="shared" si="2"/>
        <v>0</v>
      </c>
      <c r="E12" s="60">
        <f t="shared" si="2"/>
        <v>0</v>
      </c>
      <c r="F12" s="60">
        <f t="shared" si="2"/>
        <v>0</v>
      </c>
      <c r="G12" s="60">
        <f t="shared" si="2"/>
        <v>0</v>
      </c>
      <c r="H12" s="60">
        <f t="shared" si="2"/>
        <v>0</v>
      </c>
      <c r="J12" s="45"/>
    </row>
    <row r="13" spans="1:8" ht="36" customHeight="1" hidden="1">
      <c r="A13" s="76">
        <v>1</v>
      </c>
      <c r="B13" s="77" t="s">
        <v>11</v>
      </c>
      <c r="C13" s="78">
        <f>SUM(D13:E13)</f>
        <v>0</v>
      </c>
      <c r="D13" s="78">
        <f>G13</f>
        <v>0</v>
      </c>
      <c r="E13" s="78">
        <f>H13</f>
        <v>0</v>
      </c>
      <c r="F13" s="79">
        <f>SUM(G13:H13)</f>
        <v>0</v>
      </c>
      <c r="G13" s="79"/>
      <c r="H13" s="79"/>
    </row>
  </sheetData>
  <sheetProtection/>
  <mergeCells count="13">
    <mergeCell ref="F5:H5"/>
    <mergeCell ref="F6:H6"/>
    <mergeCell ref="C7:C8"/>
    <mergeCell ref="D7:E7"/>
    <mergeCell ref="F7:F8"/>
    <mergeCell ref="G7:H7"/>
    <mergeCell ref="A1:H1"/>
    <mergeCell ref="A2:H2"/>
    <mergeCell ref="F3:H3"/>
    <mergeCell ref="A4:A8"/>
    <mergeCell ref="B4:B8"/>
    <mergeCell ref="C4:E6"/>
    <mergeCell ref="F4:H4"/>
  </mergeCells>
  <printOptions/>
  <pageMargins left="0.7874015748031497" right="0.3937007874015748" top="0.7874015748031497" bottom="0.7874015748031497" header="0.31496062992125984" footer="0.31496062992125984"/>
  <pageSetup firstPageNumber="223" useFirstPageNumber="1" horizontalDpi="600" verticalDpi="600" orientation="portrait" paperSize="9" scale="85" r:id="rId1"/>
  <headerFooter>
    <oddHeader>&amp;C&amp;P&amp;R&amp;"Times New Roman,Bold Italic"Phụ lục số 3 - Chương trình NTM
Biểu số 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THAIANHPC</dc:creator>
  <cp:keywords/>
  <dc:description/>
  <cp:lastModifiedBy>1800110170@backan.itrithuc.vn</cp:lastModifiedBy>
  <cp:lastPrinted>2023-11-21T08:36:10Z</cp:lastPrinted>
  <dcterms:created xsi:type="dcterms:W3CDTF">2021-09-15T03:15:34Z</dcterms:created>
  <dcterms:modified xsi:type="dcterms:W3CDTF">2023-11-27T14:38:49Z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DDYPFUVZ5X6F-6-6305</vt:lpwstr>
  </property>
  <property fmtid="{D5CDD505-2E9C-101B-9397-08002B2CF9AE}" pid="4" name="_dlc_DocIdItemGu">
    <vt:lpwstr>27de7001-66e0-4cbf-afac-b2da2745d4d0</vt:lpwstr>
  </property>
  <property fmtid="{D5CDD505-2E9C-101B-9397-08002B2CF9AE}" pid="5" name="_dlc_DocIdU">
    <vt:lpwstr>https://dbdc.backan.gov.vn/_layouts/15/DocIdRedir.aspx?ID=DDYPFUVZ5X6F-6-6305, DDYPFUVZ5X6F-6-6305</vt:lpwstr>
  </property>
  <property fmtid="{D5CDD505-2E9C-101B-9397-08002B2CF9AE}" pid="6" name="MaTinB">
    <vt:lpwstr>49cf939c33962b5e</vt:lpwstr>
  </property>
</Properties>
</file>