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AppData\Local\Temp\VNPT Plugin\080be3d4-722d-4dbc-ba25-21139434c5b6\"/>
    </mc:Choice>
  </mc:AlternateContent>
  <bookViews>
    <workbookView xWindow="-120" yWindow="-120" windowWidth="29040" windowHeight="15840" tabRatio="736" activeTab="1"/>
  </bookViews>
  <sheets>
    <sheet name="B4-TDA4,DA5" sheetId="24" r:id="rId1"/>
    <sheet name="B1-TH DA" sheetId="1" r:id="rId2"/>
    <sheet name="B2-TH ĐV" sheetId="27" r:id="rId3"/>
    <sheet name="B3-ND3,DA1" sheetId="2" r:id="rId4"/>
    <sheet name="B7-TDA2,DA5" sheetId="8" state="hidden" r:id="rId5"/>
    <sheet name="B5-DA7" sheetId="11" r:id="rId6"/>
    <sheet name="B6-TDA1,DA9" sheetId="25" r:id="rId7"/>
    <sheet name="B7-TDA2,DA10" sheetId="15" r:id="rId8"/>
    <sheet name="B8-TDA2,DA5" sheetId="28" r:id="rId9"/>
    <sheet name="B9-TDA2,DA3 DACGT" sheetId="29" r:id="rId10"/>
    <sheet name="B10-TDA2,DA3 DACĐ" sheetId="30" r:id="rId11"/>
    <sheet name="Biểu NQ TH" sheetId="35" state="hidden" r:id="rId12"/>
    <sheet name="PL chi tiết DAHTPTSX kèm NQ" sheetId="32" state="hidden" r:id="rId13"/>
  </sheets>
  <externalReferences>
    <externalReference r:id="rId14"/>
  </externalReferences>
  <definedNames>
    <definedName name="_xlnm.Print_Area" localSheetId="10">'B10-TDA2,DA3 DACĐ'!$A$2:$T$84</definedName>
    <definedName name="_xlnm.Print_Area" localSheetId="2">'B2-TH ĐV'!$A$2:$AI$30</definedName>
    <definedName name="_xlnm.Print_Area" localSheetId="3">'B3-ND3,DA1'!$A$1:$L$17</definedName>
    <definedName name="_xlnm.Print_Area" localSheetId="0">'B4-TDA4,DA5'!$A$1:$M$16</definedName>
    <definedName name="_xlnm.Print_Area" localSheetId="5">'B5-DA7'!$A$1:$G$7</definedName>
    <definedName name="_xlnm.Print_Area" localSheetId="6">'B6-TDA1,DA9'!$A$1:$G$7</definedName>
    <definedName name="_xlnm.Print_Area" localSheetId="7">'B7-TDA2,DA10'!$A$1:$G$14</definedName>
    <definedName name="_xlnm.Print_Area" localSheetId="8">'B8-TDA2,DA5'!$A$1:$N$17</definedName>
    <definedName name="_xlnm.Print_Area" localSheetId="9">'B9-TDA2,DA3 DACGT'!$A$2:$U$57</definedName>
    <definedName name="_xlnm.Print_Titles" localSheetId="10">'B10-TDA2,DA3 DACĐ'!$5:$7</definedName>
    <definedName name="_xlnm.Print_Titles" localSheetId="1">'B1-TH DA'!$6:$8</definedName>
    <definedName name="_xlnm.Print_Titles" localSheetId="3">'B3-ND3,DA1'!$6:$6</definedName>
    <definedName name="_xlnm.Print_Titles" localSheetId="9">'B9-TDA2,DA3 DACGT'!$5:$7</definedName>
  </definedNames>
  <calcPr calcId="152511"/>
</workbook>
</file>

<file path=xl/calcChain.xml><?xml version="1.0" encoding="utf-8"?>
<calcChain xmlns="http://schemas.openxmlformats.org/spreadsheetml/2006/main">
  <c r="U30" i="29" l="1"/>
  <c r="U18" i="29"/>
  <c r="U54" i="29"/>
  <c r="U53" i="29"/>
  <c r="U23" i="29"/>
  <c r="U28" i="29"/>
  <c r="AG30" i="35" l="1"/>
  <c r="AA30" i="35"/>
  <c r="Z30" i="35"/>
  <c r="Y30" i="35"/>
  <c r="U30" i="35"/>
  <c r="R30" i="35"/>
  <c r="O30" i="35"/>
  <c r="AG29" i="35"/>
  <c r="AA29" i="35"/>
  <c r="Z29" i="35"/>
  <c r="Y29" i="35"/>
  <c r="U29" i="35"/>
  <c r="R29" i="35"/>
  <c r="O29" i="35"/>
  <c r="AG28" i="35"/>
  <c r="AA28" i="35"/>
  <c r="Z28" i="35"/>
  <c r="Y28" i="35"/>
  <c r="U28" i="35"/>
  <c r="R28" i="35"/>
  <c r="O28" i="35"/>
  <c r="I28" i="35"/>
  <c r="H28" i="35"/>
  <c r="E28" i="35" s="1"/>
  <c r="AG27" i="35"/>
  <c r="AA27" i="35"/>
  <c r="Z27" i="35"/>
  <c r="Y27" i="35"/>
  <c r="U27" i="35"/>
  <c r="R27" i="35"/>
  <c r="O27" i="35"/>
  <c r="AG26" i="35"/>
  <c r="AA26" i="35"/>
  <c r="Z26" i="35"/>
  <c r="Y26" i="35"/>
  <c r="U26" i="35"/>
  <c r="R26" i="35"/>
  <c r="O26" i="35"/>
  <c r="I26" i="35"/>
  <c r="H26" i="35"/>
  <c r="E26" i="35" s="1"/>
  <c r="AG25" i="35"/>
  <c r="AA25" i="35"/>
  <c r="Z25" i="35"/>
  <c r="Y25" i="35"/>
  <c r="U25" i="35"/>
  <c r="R25" i="35"/>
  <c r="O25" i="35"/>
  <c r="I25" i="35"/>
  <c r="H25" i="35"/>
  <c r="E25" i="35" s="1"/>
  <c r="AG24" i="35"/>
  <c r="AA24" i="35"/>
  <c r="Z24" i="35"/>
  <c r="Y24" i="35"/>
  <c r="U24" i="35"/>
  <c r="R24" i="35"/>
  <c r="O24" i="35"/>
  <c r="I24" i="35"/>
  <c r="H24" i="35"/>
  <c r="AG23" i="35"/>
  <c r="AA23" i="35"/>
  <c r="Z23" i="35"/>
  <c r="Y23" i="35"/>
  <c r="X23" i="35" s="1"/>
  <c r="U23" i="35"/>
  <c r="R23" i="35"/>
  <c r="O23" i="35"/>
  <c r="I23" i="35"/>
  <c r="H23" i="35"/>
  <c r="E23" i="35" s="1"/>
  <c r="AI22" i="35"/>
  <c r="AH22" i="35"/>
  <c r="AF22" i="35"/>
  <c r="AE22" i="35"/>
  <c r="AD22" i="35"/>
  <c r="AC22" i="35"/>
  <c r="AB22" i="35"/>
  <c r="W22" i="35"/>
  <c r="V22" i="35"/>
  <c r="T22" i="35"/>
  <c r="S22" i="35"/>
  <c r="Q22" i="35"/>
  <c r="P22" i="35"/>
  <c r="N22" i="35"/>
  <c r="AG21" i="35"/>
  <c r="AA21" i="35"/>
  <c r="Z21" i="35"/>
  <c r="Y21" i="35"/>
  <c r="V21" i="35"/>
  <c r="G21" i="35" s="1"/>
  <c r="R21" i="35"/>
  <c r="O21" i="35"/>
  <c r="L21" i="35"/>
  <c r="I21" i="35"/>
  <c r="H21" i="35"/>
  <c r="AG20" i="35"/>
  <c r="AA20" i="35"/>
  <c r="Z20" i="35"/>
  <c r="Y20" i="35"/>
  <c r="X20" i="35" s="1"/>
  <c r="U20" i="35"/>
  <c r="R20" i="35"/>
  <c r="O20" i="35"/>
  <c r="L20" i="35"/>
  <c r="I20" i="35"/>
  <c r="H20" i="35"/>
  <c r="G20" i="35"/>
  <c r="AG19" i="35"/>
  <c r="AA19" i="35"/>
  <c r="Z19" i="35"/>
  <c r="Y19" i="35"/>
  <c r="X19" i="35" s="1"/>
  <c r="U19" i="35"/>
  <c r="S19" i="35"/>
  <c r="O19" i="35"/>
  <c r="L19" i="35"/>
  <c r="I19" i="35"/>
  <c r="G19" i="35"/>
  <c r="AA18" i="35"/>
  <c r="Z18" i="35"/>
  <c r="U18" i="35"/>
  <c r="R18" i="35"/>
  <c r="P18" i="35"/>
  <c r="P14" i="35" s="1"/>
  <c r="P13" i="35" s="1"/>
  <c r="L18" i="35"/>
  <c r="I18" i="35"/>
  <c r="AG17" i="35"/>
  <c r="AA17" i="35"/>
  <c r="Z17" i="35"/>
  <c r="Y17" i="35"/>
  <c r="U17" i="35"/>
  <c r="R17" i="35"/>
  <c r="O17" i="35"/>
  <c r="L17" i="35"/>
  <c r="I17" i="35"/>
  <c r="H17" i="35"/>
  <c r="E17" i="35" s="1"/>
  <c r="G17" i="35"/>
  <c r="AG16" i="35"/>
  <c r="AA16" i="35"/>
  <c r="Z16" i="35"/>
  <c r="Y16" i="35"/>
  <c r="V16" i="35"/>
  <c r="G16" i="35" s="1"/>
  <c r="F16" i="35" s="1"/>
  <c r="R16" i="35"/>
  <c r="O16" i="35"/>
  <c r="L16" i="35"/>
  <c r="I16" i="35"/>
  <c r="H16" i="35"/>
  <c r="E16" i="35" s="1"/>
  <c r="AG15" i="35"/>
  <c r="AA15" i="35"/>
  <c r="Z15" i="35"/>
  <c r="Y15" i="35"/>
  <c r="U15" i="35"/>
  <c r="R15" i="35"/>
  <c r="O15" i="35"/>
  <c r="I15" i="35"/>
  <c r="I14" i="35" s="1"/>
  <c r="H15" i="35"/>
  <c r="AI14" i="35"/>
  <c r="AF14" i="35"/>
  <c r="AE14" i="35"/>
  <c r="AD14" i="35"/>
  <c r="AC14" i="35"/>
  <c r="AC13" i="35" s="1"/>
  <c r="AB14" i="35"/>
  <c r="AB13" i="35" s="1"/>
  <c r="W14" i="35"/>
  <c r="S14" i="35"/>
  <c r="S13" i="35" s="1"/>
  <c r="N14" i="35"/>
  <c r="K14" i="35"/>
  <c r="J14" i="35"/>
  <c r="AI13" i="35"/>
  <c r="N13" i="35"/>
  <c r="Y24" i="27"/>
  <c r="Z24" i="27"/>
  <c r="Y25" i="27"/>
  <c r="Z25" i="27"/>
  <c r="Y26" i="27"/>
  <c r="Z26" i="27"/>
  <c r="Y27" i="27"/>
  <c r="Z27" i="27"/>
  <c r="Y28" i="27"/>
  <c r="Z28" i="27"/>
  <c r="Y29" i="27"/>
  <c r="Z29" i="27"/>
  <c r="Y30" i="27"/>
  <c r="Z30" i="27"/>
  <c r="Z23" i="27"/>
  <c r="Y23" i="27"/>
  <c r="X23" i="27" s="1"/>
  <c r="Y16" i="27"/>
  <c r="Z16" i="27"/>
  <c r="Y17" i="27"/>
  <c r="Z17" i="27"/>
  <c r="Z18" i="27"/>
  <c r="Y19" i="27"/>
  <c r="Z19" i="27"/>
  <c r="Y20" i="27"/>
  <c r="Z20" i="27"/>
  <c r="Y21" i="27"/>
  <c r="Z21" i="27"/>
  <c r="Z15" i="27"/>
  <c r="Y15" i="27"/>
  <c r="AG30" i="27"/>
  <c r="AG29" i="27"/>
  <c r="AG28" i="27"/>
  <c r="AG27" i="27"/>
  <c r="AG26" i="27"/>
  <c r="AG25" i="27"/>
  <c r="AG24" i="27"/>
  <c r="AG23" i="27"/>
  <c r="AI22" i="27"/>
  <c r="AH22" i="27"/>
  <c r="AG21" i="27"/>
  <c r="AG20" i="27"/>
  <c r="AG19" i="27"/>
  <c r="AI14" i="27"/>
  <c r="AI13" i="27" s="1"/>
  <c r="AG17" i="27"/>
  <c r="AG16" i="27"/>
  <c r="AG15" i="27"/>
  <c r="G6" i="25"/>
  <c r="T19" i="35" s="1"/>
  <c r="W13" i="35" l="1"/>
  <c r="AE13" i="35"/>
  <c r="X15" i="35"/>
  <c r="AD13" i="35"/>
  <c r="X24" i="35"/>
  <c r="X30" i="35"/>
  <c r="X16" i="35"/>
  <c r="D17" i="35"/>
  <c r="X17" i="35"/>
  <c r="F21" i="35"/>
  <c r="AG22" i="35"/>
  <c r="E20" i="35"/>
  <c r="E24" i="35"/>
  <c r="U21" i="35"/>
  <c r="T14" i="35"/>
  <c r="T13" i="35" s="1"/>
  <c r="R19" i="35"/>
  <c r="H19" i="35"/>
  <c r="E19" i="35" s="1"/>
  <c r="V14" i="35"/>
  <c r="V13" i="35" s="1"/>
  <c r="Z14" i="35"/>
  <c r="X29" i="35"/>
  <c r="R14" i="35"/>
  <c r="R13" i="35" s="1"/>
  <c r="G18" i="35"/>
  <c r="AA14" i="35"/>
  <c r="AA22" i="35"/>
  <c r="R22" i="35"/>
  <c r="AF13" i="35"/>
  <c r="AG22" i="27"/>
  <c r="X27" i="35"/>
  <c r="F17" i="35"/>
  <c r="U16" i="35"/>
  <c r="U14" i="35" s="1"/>
  <c r="U13" i="35" s="1"/>
  <c r="C17" i="35"/>
  <c r="F20" i="35"/>
  <c r="O22" i="35"/>
  <c r="X25" i="35"/>
  <c r="Y22" i="35"/>
  <c r="D19" i="35"/>
  <c r="U22" i="35"/>
  <c r="X26" i="35"/>
  <c r="Z22" i="35"/>
  <c r="Z13" i="35" s="1"/>
  <c r="D20" i="35"/>
  <c r="C20" i="35" s="1"/>
  <c r="D21" i="35"/>
  <c r="E21" i="35"/>
  <c r="E15" i="35"/>
  <c r="D16" i="35"/>
  <c r="C16" i="35" s="1"/>
  <c r="X21" i="35"/>
  <c r="X28" i="35"/>
  <c r="C19" i="35" l="1"/>
  <c r="X22" i="35"/>
  <c r="AA13" i="35"/>
  <c r="C21" i="35"/>
  <c r="F19" i="35"/>
  <c r="H28" i="1" l="1"/>
  <c r="D28" i="1"/>
  <c r="D27" i="1"/>
  <c r="D26" i="1" s="1"/>
  <c r="AH18" i="35" l="1"/>
  <c r="AH18" i="27"/>
  <c r="G28" i="1"/>
  <c r="Y18" i="35" l="1"/>
  <c r="AG18" i="35"/>
  <c r="AG14" i="35" s="1"/>
  <c r="AG13" i="35" s="1"/>
  <c r="AH14" i="35"/>
  <c r="AH13" i="35" s="1"/>
  <c r="AH14" i="27"/>
  <c r="AH13" i="27" s="1"/>
  <c r="Y18" i="27"/>
  <c r="AG18" i="27"/>
  <c r="AG14" i="27" s="1"/>
  <c r="AG13" i="27" s="1"/>
  <c r="K82" i="30"/>
  <c r="K83" i="30"/>
  <c r="K84" i="30"/>
  <c r="K81" i="30"/>
  <c r="K80" i="30"/>
  <c r="K79" i="30"/>
  <c r="K78" i="30"/>
  <c r="K74" i="30"/>
  <c r="K75" i="30"/>
  <c r="K76" i="30"/>
  <c r="K73" i="30"/>
  <c r="K72" i="30"/>
  <c r="K71" i="30"/>
  <c r="K70" i="30"/>
  <c r="K66" i="30"/>
  <c r="K67" i="30"/>
  <c r="K68" i="30"/>
  <c r="K65" i="30"/>
  <c r="K61" i="30"/>
  <c r="K50" i="30"/>
  <c r="K51" i="30"/>
  <c r="K52" i="30"/>
  <c r="K53" i="30"/>
  <c r="K54" i="30"/>
  <c r="K55" i="30"/>
  <c r="K56" i="30"/>
  <c r="K57" i="30"/>
  <c r="K58" i="30"/>
  <c r="K59" i="30"/>
  <c r="K60" i="30"/>
  <c r="K62" i="30"/>
  <c r="K63" i="30"/>
  <c r="K49" i="30"/>
  <c r="K48" i="30"/>
  <c r="K27" i="30"/>
  <c r="K28" i="30"/>
  <c r="K29" i="30"/>
  <c r="K30" i="30"/>
  <c r="K31" i="30"/>
  <c r="K32" i="30"/>
  <c r="K33" i="30"/>
  <c r="K34" i="30"/>
  <c r="K35" i="30"/>
  <c r="K36" i="30"/>
  <c r="K37" i="30"/>
  <c r="K38" i="30"/>
  <c r="K39" i="30"/>
  <c r="K40" i="30"/>
  <c r="K41" i="30"/>
  <c r="K42" i="30"/>
  <c r="K43" i="30"/>
  <c r="K44" i="30"/>
  <c r="K45" i="30"/>
  <c r="K46" i="30"/>
  <c r="K26" i="30"/>
  <c r="K11" i="30"/>
  <c r="K12" i="30"/>
  <c r="K13" i="30"/>
  <c r="K14" i="30"/>
  <c r="K15" i="30"/>
  <c r="K16" i="30"/>
  <c r="K17" i="30"/>
  <c r="K18" i="30"/>
  <c r="K19" i="30"/>
  <c r="K20" i="30"/>
  <c r="K21" i="30"/>
  <c r="K22" i="30"/>
  <c r="K23" i="30"/>
  <c r="K24" i="30"/>
  <c r="K10" i="30"/>
  <c r="K51" i="29"/>
  <c r="K52" i="29"/>
  <c r="K53" i="29"/>
  <c r="K54" i="29"/>
  <c r="K55" i="29"/>
  <c r="K56" i="29"/>
  <c r="K57" i="29"/>
  <c r="K50" i="29"/>
  <c r="K49" i="29"/>
  <c r="K47" i="29"/>
  <c r="K46" i="29"/>
  <c r="K45" i="29"/>
  <c r="K44" i="29"/>
  <c r="K43" i="29"/>
  <c r="K42" i="29"/>
  <c r="K41" i="29"/>
  <c r="K35" i="29"/>
  <c r="K36" i="29"/>
  <c r="K37" i="29"/>
  <c r="K38" i="29"/>
  <c r="K39" i="29"/>
  <c r="K34" i="29"/>
  <c r="K33" i="29"/>
  <c r="K31" i="29"/>
  <c r="K30" i="29"/>
  <c r="K28" i="29"/>
  <c r="K27" i="29"/>
  <c r="K26" i="29"/>
  <c r="K25" i="29"/>
  <c r="K21" i="29"/>
  <c r="K22" i="29"/>
  <c r="K23" i="29"/>
  <c r="K20" i="29"/>
  <c r="K19" i="29"/>
  <c r="K18" i="29"/>
  <c r="K17" i="29"/>
  <c r="K16" i="29"/>
  <c r="K11" i="29"/>
  <c r="K12" i="29"/>
  <c r="K13" i="29"/>
  <c r="K14" i="29"/>
  <c r="K10" i="29"/>
  <c r="X18" i="35" l="1"/>
  <c r="X14" i="35" s="1"/>
  <c r="X13" i="35" s="1"/>
  <c r="D18" i="35"/>
  <c r="Y14" i="35"/>
  <c r="Y13" i="35" s="1"/>
  <c r="AB13" i="27"/>
  <c r="N22" i="27"/>
  <c r="P22" i="27"/>
  <c r="Q22" i="27"/>
  <c r="S22" i="27"/>
  <c r="T22" i="27"/>
  <c r="V22" i="27"/>
  <c r="W22" i="27"/>
  <c r="W13" i="27" s="1"/>
  <c r="Y22" i="27"/>
  <c r="Y13" i="27" s="1"/>
  <c r="Z22" i="27"/>
  <c r="AB22" i="27"/>
  <c r="AC22" i="27"/>
  <c r="AD22" i="27"/>
  <c r="AD13" i="27" s="1"/>
  <c r="AE22" i="27"/>
  <c r="AF22" i="27"/>
  <c r="J14" i="27"/>
  <c r="K14" i="27"/>
  <c r="N14" i="27"/>
  <c r="N13" i="27" s="1"/>
  <c r="W14" i="27"/>
  <c r="Y14" i="27"/>
  <c r="Z14" i="27"/>
  <c r="AB14" i="27"/>
  <c r="AC14" i="27"/>
  <c r="AD14" i="27"/>
  <c r="AE14" i="27"/>
  <c r="AE13" i="27" s="1"/>
  <c r="AF14" i="27"/>
  <c r="AF13" i="27" s="1"/>
  <c r="E20" i="27"/>
  <c r="X16" i="27"/>
  <c r="X17" i="27"/>
  <c r="X21" i="27"/>
  <c r="X24" i="27"/>
  <c r="X25" i="27"/>
  <c r="X26" i="27"/>
  <c r="X29" i="27"/>
  <c r="H16" i="27"/>
  <c r="E16" i="27" s="1"/>
  <c r="G17" i="27"/>
  <c r="D17" i="27" s="1"/>
  <c r="H17" i="27"/>
  <c r="E17" i="27" s="1"/>
  <c r="G20" i="27"/>
  <c r="F20" i="27" s="1"/>
  <c r="H20" i="27"/>
  <c r="H21" i="27"/>
  <c r="E21" i="27" s="1"/>
  <c r="H23" i="27"/>
  <c r="E23" i="27" s="1"/>
  <c r="H24" i="27"/>
  <c r="E24" i="27" s="1"/>
  <c r="H25" i="27"/>
  <c r="E25" i="27" s="1"/>
  <c r="H26" i="27"/>
  <c r="E26" i="27" s="1"/>
  <c r="H28" i="27"/>
  <c r="E28" i="27" s="1"/>
  <c r="H15" i="27"/>
  <c r="E15" i="27" s="1"/>
  <c r="X30" i="27"/>
  <c r="X28" i="27"/>
  <c r="X27" i="27"/>
  <c r="X20" i="27"/>
  <c r="X19" i="27"/>
  <c r="X18" i="27"/>
  <c r="AA23" i="27"/>
  <c r="AA30" i="27"/>
  <c r="AA29" i="27"/>
  <c r="AA28" i="27"/>
  <c r="AA27" i="27"/>
  <c r="AA26" i="27"/>
  <c r="AA25" i="27"/>
  <c r="AA24" i="27"/>
  <c r="AA21" i="27"/>
  <c r="AA20" i="27"/>
  <c r="AA19" i="27"/>
  <c r="AA18" i="27"/>
  <c r="AA17" i="27"/>
  <c r="AA16" i="27"/>
  <c r="AA15" i="27"/>
  <c r="D20" i="27" l="1"/>
  <c r="AA14" i="27"/>
  <c r="AC13" i="27"/>
  <c r="AA22" i="27"/>
  <c r="X22" i="27"/>
  <c r="Z13" i="27"/>
  <c r="F17" i="27"/>
  <c r="X15" i="27"/>
  <c r="X14" i="27" s="1"/>
  <c r="AA13" i="27" l="1"/>
  <c r="X13" i="27"/>
  <c r="G29" i="30"/>
  <c r="G30" i="30" s="1"/>
  <c r="G31" i="30" s="1"/>
  <c r="G32" i="30" s="1"/>
  <c r="G33" i="30" s="1"/>
  <c r="G34" i="30" s="1"/>
  <c r="G35" i="30" s="1"/>
  <c r="G36" i="30" s="1"/>
  <c r="G37" i="30" s="1"/>
  <c r="G38" i="30" s="1"/>
  <c r="G39" i="30" s="1"/>
  <c r="G40" i="30" s="1"/>
  <c r="G41" i="30" s="1"/>
  <c r="G42" i="30" s="1"/>
  <c r="G43" i="30" s="1"/>
  <c r="G44" i="30" s="1"/>
  <c r="G45" i="30" s="1"/>
  <c r="G46" i="30" s="1"/>
  <c r="G27" i="30"/>
  <c r="E26" i="1"/>
  <c r="F26" i="1"/>
  <c r="E20" i="1"/>
  <c r="F20" i="1"/>
  <c r="E16" i="1"/>
  <c r="E13" i="1"/>
  <c r="F13" i="1"/>
  <c r="E11" i="1"/>
  <c r="E10" i="1" s="1"/>
  <c r="D14" i="1"/>
  <c r="D13" i="1" s="1"/>
  <c r="D18" i="1"/>
  <c r="D19" i="1"/>
  <c r="D21" i="1"/>
  <c r="D20" i="1" s="1"/>
  <c r="H14" i="1"/>
  <c r="K14" i="1" s="1"/>
  <c r="K13" i="1" s="1"/>
  <c r="I14" i="1"/>
  <c r="L14" i="1" s="1"/>
  <c r="L13" i="1" s="1"/>
  <c r="H15" i="1"/>
  <c r="K15" i="1" s="1"/>
  <c r="H17" i="1"/>
  <c r="H16" i="1" s="1"/>
  <c r="L18" i="1"/>
  <c r="K19" i="1"/>
  <c r="L19" i="1"/>
  <c r="H21" i="1"/>
  <c r="I21" i="1"/>
  <c r="L21" i="1" s="1"/>
  <c r="L20" i="1" s="1"/>
  <c r="H27" i="1"/>
  <c r="H26" i="1" s="1"/>
  <c r="I27" i="1"/>
  <c r="L27" i="1" s="1"/>
  <c r="L26" i="1" s="1"/>
  <c r="H12" i="1"/>
  <c r="K12" i="1" s="1"/>
  <c r="K11" i="1" s="1"/>
  <c r="V21" i="27"/>
  <c r="G21" i="27" s="1"/>
  <c r="D21" i="27" s="1"/>
  <c r="V16" i="27"/>
  <c r="U16" i="27" s="1"/>
  <c r="T19" i="27"/>
  <c r="S19" i="27"/>
  <c r="P18" i="27"/>
  <c r="U17" i="27"/>
  <c r="U18" i="27"/>
  <c r="U19" i="27"/>
  <c r="U20" i="27"/>
  <c r="U23" i="27"/>
  <c r="U24" i="27"/>
  <c r="U25" i="27"/>
  <c r="U26" i="27"/>
  <c r="U27" i="27"/>
  <c r="U28" i="27"/>
  <c r="U29" i="27"/>
  <c r="U30" i="27"/>
  <c r="U15" i="27"/>
  <c r="R16" i="27"/>
  <c r="R17" i="27"/>
  <c r="R18" i="27"/>
  <c r="R20" i="27"/>
  <c r="R21" i="27"/>
  <c r="R23" i="27"/>
  <c r="R24" i="27"/>
  <c r="R25" i="27"/>
  <c r="R26" i="27"/>
  <c r="R27" i="27"/>
  <c r="R28" i="27"/>
  <c r="R29" i="27"/>
  <c r="R30" i="27"/>
  <c r="R15" i="27"/>
  <c r="O16" i="27"/>
  <c r="O17" i="27"/>
  <c r="O19" i="27"/>
  <c r="O20" i="27"/>
  <c r="O21" i="27"/>
  <c r="O23" i="27"/>
  <c r="O24" i="27"/>
  <c r="O25" i="27"/>
  <c r="O26" i="27"/>
  <c r="O27" i="27"/>
  <c r="O28" i="27"/>
  <c r="O29" i="27"/>
  <c r="O30" i="27"/>
  <c r="O15" i="27"/>
  <c r="L16" i="27"/>
  <c r="L17" i="27"/>
  <c r="L18" i="27"/>
  <c r="L19" i="27"/>
  <c r="L20" i="27"/>
  <c r="L21" i="27"/>
  <c r="I16" i="27"/>
  <c r="I17" i="27"/>
  <c r="I18" i="27"/>
  <c r="I19" i="27"/>
  <c r="I20" i="27"/>
  <c r="I21" i="27"/>
  <c r="I23" i="27"/>
  <c r="I24" i="27"/>
  <c r="I25" i="27"/>
  <c r="I26" i="27"/>
  <c r="I28" i="27"/>
  <c r="I15" i="27"/>
  <c r="F11" i="2"/>
  <c r="F10" i="2" s="1"/>
  <c r="G11" i="2"/>
  <c r="G10" i="2" s="1"/>
  <c r="H11" i="2"/>
  <c r="H10" i="2" s="1"/>
  <c r="I11" i="2"/>
  <c r="I10" i="2" s="1"/>
  <c r="J11" i="2"/>
  <c r="J10" i="2" s="1"/>
  <c r="K11" i="2"/>
  <c r="K10" i="2" s="1"/>
  <c r="L11" i="2"/>
  <c r="L10" i="2" s="1"/>
  <c r="E11" i="2"/>
  <c r="E10" i="2" s="1"/>
  <c r="D11" i="2" l="1"/>
  <c r="D10" i="2" s="1"/>
  <c r="I14" i="27"/>
  <c r="R22" i="27"/>
  <c r="K21" i="1"/>
  <c r="K20" i="1" s="1"/>
  <c r="G21" i="1"/>
  <c r="U22" i="27"/>
  <c r="O22" i="27"/>
  <c r="G18" i="27"/>
  <c r="D18" i="27" s="1"/>
  <c r="P14" i="27"/>
  <c r="P13" i="27" s="1"/>
  <c r="G19" i="27"/>
  <c r="D19" i="27" s="1"/>
  <c r="S14" i="27"/>
  <c r="S13" i="27" s="1"/>
  <c r="G16" i="27"/>
  <c r="D16" i="27" s="1"/>
  <c r="C16" i="27" s="1"/>
  <c r="V14" i="27"/>
  <c r="V13" i="27" s="1"/>
  <c r="G18" i="1"/>
  <c r="T14" i="27"/>
  <c r="T13" i="27" s="1"/>
  <c r="H19" i="27"/>
  <c r="U21" i="27"/>
  <c r="U14" i="27" s="1"/>
  <c r="F21" i="27"/>
  <c r="C21" i="27"/>
  <c r="R19" i="27"/>
  <c r="R14" i="27" s="1"/>
  <c r="H11" i="1"/>
  <c r="I20" i="1"/>
  <c r="K27" i="1"/>
  <c r="K26" i="1" s="1"/>
  <c r="I13" i="1"/>
  <c r="J19" i="1"/>
  <c r="H13" i="1"/>
  <c r="H20" i="1"/>
  <c r="I26" i="1"/>
  <c r="G27" i="1"/>
  <c r="G26" i="1" s="1"/>
  <c r="J21" i="1"/>
  <c r="J20" i="1" s="1"/>
  <c r="G20" i="1"/>
  <c r="K18" i="1"/>
  <c r="J18" i="1" s="1"/>
  <c r="G19" i="1"/>
  <c r="K17" i="1"/>
  <c r="J14" i="1"/>
  <c r="J13" i="1" s="1"/>
  <c r="G14" i="1"/>
  <c r="G13" i="1" s="1"/>
  <c r="C20" i="27"/>
  <c r="C17" i="27"/>
  <c r="R13" i="27" l="1"/>
  <c r="J27" i="1"/>
  <c r="J26" i="1" s="1"/>
  <c r="U13" i="27"/>
  <c r="F19" i="27"/>
  <c r="J13" i="2"/>
  <c r="K13" i="2"/>
  <c r="F13" i="2"/>
  <c r="L13" i="2"/>
  <c r="E13" i="2"/>
  <c r="I13" i="2"/>
  <c r="G13" i="2"/>
  <c r="H13" i="2"/>
  <c r="F16" i="27"/>
  <c r="E19" i="27"/>
  <c r="C19" i="27" s="1"/>
  <c r="H10" i="1"/>
  <c r="K16" i="1"/>
  <c r="K10" i="1" s="1"/>
  <c r="Q65" i="30"/>
  <c r="S65" i="30" s="1"/>
  <c r="Q66" i="30"/>
  <c r="S66" i="30" s="1"/>
  <c r="T66" i="30" l="1"/>
  <c r="J74" i="32" s="1"/>
  <c r="I74" i="32"/>
  <c r="J30" i="35"/>
  <c r="L15" i="2"/>
  <c r="L17" i="2"/>
  <c r="L16" i="2" s="1"/>
  <c r="J30" i="27"/>
  <c r="J15" i="2"/>
  <c r="J14" i="2" s="1"/>
  <c r="E15" i="2"/>
  <c r="E17" i="2" s="1"/>
  <c r="T65" i="30"/>
  <c r="J73" i="32" s="1"/>
  <c r="I73" i="32"/>
  <c r="F15" i="2"/>
  <c r="F14" i="2" s="1"/>
  <c r="F17" i="2"/>
  <c r="F16" i="2" s="1"/>
  <c r="J29" i="35"/>
  <c r="J29" i="27"/>
  <c r="K15" i="2"/>
  <c r="K17" i="2" s="1"/>
  <c r="K16" i="2" s="1"/>
  <c r="H15" i="2"/>
  <c r="H14" i="2" s="1"/>
  <c r="G15" i="2"/>
  <c r="G14" i="2" s="1"/>
  <c r="D13" i="2"/>
  <c r="J27" i="35"/>
  <c r="J27" i="27"/>
  <c r="I15" i="2"/>
  <c r="I17" i="2" s="1"/>
  <c r="I16" i="2" s="1"/>
  <c r="G17" i="2" l="1"/>
  <c r="G16" i="2" s="1"/>
  <c r="H17" i="2"/>
  <c r="H16" i="2" s="1"/>
  <c r="H74" i="32"/>
  <c r="J22" i="27"/>
  <c r="J13" i="27" s="1"/>
  <c r="R65" i="30"/>
  <c r="K29" i="35"/>
  <c r="H29" i="35" s="1"/>
  <c r="E29" i="35" s="1"/>
  <c r="K29" i="27"/>
  <c r="H29" i="27" s="1"/>
  <c r="E29" i="27" s="1"/>
  <c r="K14" i="2"/>
  <c r="E14" i="2"/>
  <c r="D15" i="2"/>
  <c r="D14" i="2" s="1"/>
  <c r="F12" i="1" s="1"/>
  <c r="K30" i="35"/>
  <c r="H30" i="35" s="1"/>
  <c r="E30" i="35" s="1"/>
  <c r="K30" i="27"/>
  <c r="H30" i="27" s="1"/>
  <c r="L14" i="2"/>
  <c r="K27" i="35"/>
  <c r="K27" i="27"/>
  <c r="I27" i="27" s="1"/>
  <c r="I14" i="2"/>
  <c r="H73" i="32"/>
  <c r="J22" i="35"/>
  <c r="J13" i="35" s="1"/>
  <c r="E16" i="2"/>
  <c r="I29" i="27"/>
  <c r="J17" i="2"/>
  <c r="J16" i="2" s="1"/>
  <c r="M77" i="30"/>
  <c r="N77" i="30"/>
  <c r="P77" i="30"/>
  <c r="Q77" i="30"/>
  <c r="M69" i="30"/>
  <c r="P69" i="30"/>
  <c r="Q69" i="30"/>
  <c r="M64" i="30"/>
  <c r="P64" i="30"/>
  <c r="Q64" i="30"/>
  <c r="M47" i="30"/>
  <c r="N47" i="30"/>
  <c r="P47" i="30"/>
  <c r="Q47" i="30"/>
  <c r="M25" i="30"/>
  <c r="N25" i="30"/>
  <c r="P25" i="30"/>
  <c r="Q25" i="30"/>
  <c r="M9" i="30"/>
  <c r="P9" i="30"/>
  <c r="Q9" i="30"/>
  <c r="S11" i="30"/>
  <c r="S12" i="30"/>
  <c r="I17" i="32" s="1"/>
  <c r="S13" i="30"/>
  <c r="T13" i="30" s="1"/>
  <c r="J18" i="32" s="1"/>
  <c r="S14" i="30"/>
  <c r="S15" i="30"/>
  <c r="S16" i="30"/>
  <c r="S17" i="30"/>
  <c r="T17" i="30" s="1"/>
  <c r="J22" i="32" s="1"/>
  <c r="S18" i="30"/>
  <c r="I23" i="32" s="1"/>
  <c r="S19" i="30"/>
  <c r="S20" i="30"/>
  <c r="S21" i="30"/>
  <c r="S22" i="30"/>
  <c r="S23" i="30"/>
  <c r="S24" i="30"/>
  <c r="S26" i="30"/>
  <c r="I41" i="32" s="1"/>
  <c r="S27" i="30"/>
  <c r="I42" i="32" s="1"/>
  <c r="S28" i="30"/>
  <c r="S29" i="30"/>
  <c r="I44" i="32" s="1"/>
  <c r="S30" i="30"/>
  <c r="S31" i="30"/>
  <c r="I46" i="32" s="1"/>
  <c r="S32" i="30"/>
  <c r="S33" i="30"/>
  <c r="I48" i="32" s="1"/>
  <c r="S34" i="30"/>
  <c r="I49" i="32" s="1"/>
  <c r="S35" i="30"/>
  <c r="S36" i="30"/>
  <c r="S37" i="30"/>
  <c r="I52" i="32" s="1"/>
  <c r="S38" i="30"/>
  <c r="S39" i="30"/>
  <c r="I54" i="32" s="1"/>
  <c r="T39" i="30"/>
  <c r="J54" i="32" s="1"/>
  <c r="S40" i="30"/>
  <c r="S41" i="30"/>
  <c r="S42" i="30"/>
  <c r="I57" i="32" s="1"/>
  <c r="S43" i="30"/>
  <c r="S44" i="30"/>
  <c r="S45" i="30"/>
  <c r="S46" i="30"/>
  <c r="S48" i="30"/>
  <c r="S49" i="30"/>
  <c r="S50" i="30"/>
  <c r="I89" i="32" s="1"/>
  <c r="S51" i="30"/>
  <c r="I90" i="32" s="1"/>
  <c r="S52" i="30"/>
  <c r="S53" i="30"/>
  <c r="S54" i="30"/>
  <c r="S55" i="30"/>
  <c r="S56" i="30"/>
  <c r="S57" i="30"/>
  <c r="S58" i="30"/>
  <c r="I97" i="32" s="1"/>
  <c r="S59" i="30"/>
  <c r="S60" i="30"/>
  <c r="S61" i="30"/>
  <c r="S62" i="30"/>
  <c r="S63" i="30"/>
  <c r="S67" i="30"/>
  <c r="S68" i="30"/>
  <c r="S70" i="30"/>
  <c r="S71" i="30"/>
  <c r="S72" i="30"/>
  <c r="S73" i="30"/>
  <c r="S74" i="30"/>
  <c r="S75" i="30"/>
  <c r="S76" i="30"/>
  <c r="S78" i="30"/>
  <c r="S79" i="30"/>
  <c r="I133" i="32" s="1"/>
  <c r="S80" i="30"/>
  <c r="S81" i="30"/>
  <c r="S82" i="30"/>
  <c r="I136" i="32" s="1"/>
  <c r="S83" i="30"/>
  <c r="S84" i="30"/>
  <c r="S10" i="30"/>
  <c r="S10" i="29"/>
  <c r="I9" i="32" s="1"/>
  <c r="T37" i="30" l="1"/>
  <c r="T27" i="30"/>
  <c r="J42" i="32" s="1"/>
  <c r="D17" i="2"/>
  <c r="D16" i="2" s="1"/>
  <c r="T36" i="30"/>
  <c r="J51" i="32" s="1"/>
  <c r="I51" i="32"/>
  <c r="T68" i="30"/>
  <c r="J76" i="32" s="1"/>
  <c r="I76" i="32"/>
  <c r="T41" i="30"/>
  <c r="I56" i="32"/>
  <c r="E30" i="27"/>
  <c r="T63" i="30"/>
  <c r="J102" i="32" s="1"/>
  <c r="I102" i="32"/>
  <c r="H102" i="32" s="1"/>
  <c r="T55" i="30"/>
  <c r="J94" i="32" s="1"/>
  <c r="I94" i="32"/>
  <c r="T83" i="30"/>
  <c r="J137" i="32" s="1"/>
  <c r="I137" i="32"/>
  <c r="T74" i="30"/>
  <c r="J117" i="32" s="1"/>
  <c r="I117" i="32"/>
  <c r="H117" i="32" s="1"/>
  <c r="T62" i="30"/>
  <c r="J101" i="32" s="1"/>
  <c r="I101" i="32"/>
  <c r="T54" i="30"/>
  <c r="J93" i="32" s="1"/>
  <c r="I93" i="32"/>
  <c r="T46" i="30"/>
  <c r="J61" i="32" s="1"/>
  <c r="I61" i="32"/>
  <c r="H54" i="32"/>
  <c r="T32" i="30"/>
  <c r="J47" i="32" s="1"/>
  <c r="I47" i="32"/>
  <c r="H47" i="32" s="1"/>
  <c r="Q8" i="30"/>
  <c r="D12" i="1"/>
  <c r="D11" i="1" s="1"/>
  <c r="F11" i="1"/>
  <c r="I12" i="1"/>
  <c r="L12" i="1" s="1"/>
  <c r="I27" i="35"/>
  <c r="K22" i="35"/>
  <c r="K13" i="35" s="1"/>
  <c r="H27" i="35"/>
  <c r="T57" i="30"/>
  <c r="J96" i="32" s="1"/>
  <c r="I96" i="32"/>
  <c r="H96" i="32" s="1"/>
  <c r="T28" i="30"/>
  <c r="J43" i="32" s="1"/>
  <c r="I43" i="32"/>
  <c r="T49" i="30"/>
  <c r="J88" i="32" s="1"/>
  <c r="I88" i="32"/>
  <c r="H88" i="32" s="1"/>
  <c r="I29" i="35"/>
  <c r="T48" i="30"/>
  <c r="J87" i="32" s="1"/>
  <c r="I87" i="32"/>
  <c r="T73" i="30"/>
  <c r="I116" i="32"/>
  <c r="T61" i="30"/>
  <c r="J100" i="32" s="1"/>
  <c r="I100" i="32"/>
  <c r="T53" i="30"/>
  <c r="J92" i="32" s="1"/>
  <c r="I92" i="32"/>
  <c r="T45" i="30"/>
  <c r="I60" i="32"/>
  <c r="T38" i="30"/>
  <c r="J53" i="32" s="1"/>
  <c r="I53" i="32"/>
  <c r="T31" i="30"/>
  <c r="J46" i="32" s="1"/>
  <c r="H46" i="32" s="1"/>
  <c r="T78" i="30"/>
  <c r="J132" i="32" s="1"/>
  <c r="I132" i="32"/>
  <c r="T67" i="30"/>
  <c r="J75" i="32" s="1"/>
  <c r="I75" i="32"/>
  <c r="T84" i="30"/>
  <c r="J138" i="32" s="1"/>
  <c r="I138" i="32"/>
  <c r="H138" i="32" s="1"/>
  <c r="H42" i="32"/>
  <c r="T72" i="30"/>
  <c r="J115" i="32" s="1"/>
  <c r="I115" i="32"/>
  <c r="R37" i="30"/>
  <c r="J52" i="32"/>
  <c r="I30" i="27"/>
  <c r="I22" i="27" s="1"/>
  <c r="I13" i="27" s="1"/>
  <c r="T70" i="30"/>
  <c r="J113" i="32" s="1"/>
  <c r="I113" i="32"/>
  <c r="T35" i="30"/>
  <c r="J50" i="32" s="1"/>
  <c r="I50" i="32"/>
  <c r="T76" i="30"/>
  <c r="J119" i="32" s="1"/>
  <c r="I119" i="32"/>
  <c r="H119" i="32" s="1"/>
  <c r="T56" i="30"/>
  <c r="J95" i="32" s="1"/>
  <c r="I95" i="32"/>
  <c r="T40" i="30"/>
  <c r="J55" i="32" s="1"/>
  <c r="I55" i="32"/>
  <c r="H55" i="32" s="1"/>
  <c r="T75" i="30"/>
  <c r="J118" i="32" s="1"/>
  <c r="I118" i="32"/>
  <c r="T81" i="30"/>
  <c r="J135" i="32" s="1"/>
  <c r="I135" i="32"/>
  <c r="H135" i="32" s="1"/>
  <c r="T60" i="30"/>
  <c r="J99" i="32" s="1"/>
  <c r="I99" i="32"/>
  <c r="T52" i="30"/>
  <c r="J91" i="32" s="1"/>
  <c r="I91" i="32"/>
  <c r="H91" i="32" s="1"/>
  <c r="T44" i="30"/>
  <c r="J59" i="32" s="1"/>
  <c r="I59" i="32"/>
  <c r="T80" i="30"/>
  <c r="J134" i="32" s="1"/>
  <c r="I134" i="32"/>
  <c r="H134" i="32" s="1"/>
  <c r="T71" i="30"/>
  <c r="J114" i="32" s="1"/>
  <c r="H114" i="32" s="1"/>
  <c r="I114" i="32"/>
  <c r="T59" i="30"/>
  <c r="J98" i="32" s="1"/>
  <c r="I98" i="32"/>
  <c r="H98" i="32" s="1"/>
  <c r="T51" i="30"/>
  <c r="J90" i="32" s="1"/>
  <c r="H90" i="32" s="1"/>
  <c r="T43" i="30"/>
  <c r="J58" i="32" s="1"/>
  <c r="I58" i="32"/>
  <c r="H58" i="32" s="1"/>
  <c r="H52" i="32"/>
  <c r="T30" i="30"/>
  <c r="J45" i="32" s="1"/>
  <c r="I45" i="32"/>
  <c r="I30" i="35"/>
  <c r="H27" i="27"/>
  <c r="K22" i="27"/>
  <c r="K13" i="27" s="1"/>
  <c r="I26" i="32"/>
  <c r="S25" i="30"/>
  <c r="T23" i="30"/>
  <c r="J28" i="32" s="1"/>
  <c r="I28" i="32"/>
  <c r="R17" i="30"/>
  <c r="I22" i="32"/>
  <c r="H22" i="32" s="1"/>
  <c r="T24" i="30"/>
  <c r="J29" i="32" s="1"/>
  <c r="I29" i="32"/>
  <c r="T22" i="30"/>
  <c r="J27" i="32" s="1"/>
  <c r="I27" i="32"/>
  <c r="T16" i="30"/>
  <c r="J21" i="32" s="1"/>
  <c r="I21" i="32"/>
  <c r="P8" i="30"/>
  <c r="T11" i="30"/>
  <c r="J16" i="32" s="1"/>
  <c r="I16" i="32"/>
  <c r="T21" i="30"/>
  <c r="J26" i="32" s="1"/>
  <c r="T15" i="30"/>
  <c r="J20" i="32" s="1"/>
  <c r="I20" i="32"/>
  <c r="M8" i="30"/>
  <c r="S9" i="30"/>
  <c r="I15" i="32"/>
  <c r="T14" i="30"/>
  <c r="J19" i="32" s="1"/>
  <c r="I19" i="32"/>
  <c r="T10" i="30"/>
  <c r="J15" i="32" s="1"/>
  <c r="T20" i="30"/>
  <c r="J25" i="32" s="1"/>
  <c r="I25" i="32"/>
  <c r="T19" i="30"/>
  <c r="J24" i="32" s="1"/>
  <c r="I24" i="32"/>
  <c r="R13" i="30"/>
  <c r="I18" i="32"/>
  <c r="H18" i="32" s="1"/>
  <c r="R33" i="30"/>
  <c r="R81" i="30"/>
  <c r="R75" i="30"/>
  <c r="R61" i="30"/>
  <c r="R57" i="30"/>
  <c r="R44" i="30"/>
  <c r="R35" i="30"/>
  <c r="R27" i="30"/>
  <c r="R10" i="30"/>
  <c r="R39" i="30"/>
  <c r="R67" i="30"/>
  <c r="R52" i="30"/>
  <c r="R48" i="30"/>
  <c r="R43" i="30"/>
  <c r="T33" i="30"/>
  <c r="J48" i="32" s="1"/>
  <c r="H48" i="32" s="1"/>
  <c r="T29" i="30"/>
  <c r="R63" i="30"/>
  <c r="R59" i="30"/>
  <c r="R55" i="30"/>
  <c r="S69" i="30"/>
  <c r="S77" i="30"/>
  <c r="T79" i="30"/>
  <c r="R15" i="30"/>
  <c r="T12" i="30"/>
  <c r="S64" i="30"/>
  <c r="R28" i="30"/>
  <c r="S47" i="30"/>
  <c r="R68" i="30"/>
  <c r="R40" i="30"/>
  <c r="R74" i="30"/>
  <c r="R78" i="30"/>
  <c r="T82" i="30"/>
  <c r="T58" i="30"/>
  <c r="T50" i="30"/>
  <c r="T42" i="30"/>
  <c r="T34" i="30"/>
  <c r="T26" i="30"/>
  <c r="J41" i="32" s="1"/>
  <c r="H41" i="32" s="1"/>
  <c r="T18" i="30"/>
  <c r="N76" i="30"/>
  <c r="N71" i="30"/>
  <c r="L71" i="30" s="1"/>
  <c r="O71" i="30" s="1"/>
  <c r="N72" i="30"/>
  <c r="L72" i="30" s="1"/>
  <c r="O72" i="30" s="1"/>
  <c r="N70" i="30"/>
  <c r="N66" i="30"/>
  <c r="L66" i="30" s="1"/>
  <c r="O66" i="30" s="1"/>
  <c r="N67" i="30"/>
  <c r="L67" i="30" s="1"/>
  <c r="O67" i="30" s="1"/>
  <c r="N68" i="30"/>
  <c r="L68" i="30" s="1"/>
  <c r="O68" i="30" s="1"/>
  <c r="N65" i="30"/>
  <c r="N20" i="30"/>
  <c r="O13" i="30"/>
  <c r="L11" i="30"/>
  <c r="O11" i="30" s="1"/>
  <c r="L12" i="30"/>
  <c r="O12" i="30" s="1"/>
  <c r="L13" i="30"/>
  <c r="L14" i="30"/>
  <c r="O14" i="30" s="1"/>
  <c r="L15" i="30"/>
  <c r="O15" i="30" s="1"/>
  <c r="L16" i="30"/>
  <c r="O16" i="30" s="1"/>
  <c r="L17" i="30"/>
  <c r="O17" i="30" s="1"/>
  <c r="L18" i="30"/>
  <c r="O18" i="30" s="1"/>
  <c r="L19" i="30"/>
  <c r="O19" i="30" s="1"/>
  <c r="L21" i="30"/>
  <c r="O21" i="30" s="1"/>
  <c r="L22" i="30"/>
  <c r="O22" i="30" s="1"/>
  <c r="L23" i="30"/>
  <c r="O23" i="30" s="1"/>
  <c r="L24" i="30"/>
  <c r="O24" i="30" s="1"/>
  <c r="L26" i="30"/>
  <c r="L27" i="30"/>
  <c r="O27" i="30" s="1"/>
  <c r="L28" i="30"/>
  <c r="O28" i="30" s="1"/>
  <c r="L29" i="30"/>
  <c r="O29" i="30" s="1"/>
  <c r="L30" i="30"/>
  <c r="O30" i="30" s="1"/>
  <c r="L31" i="30"/>
  <c r="O31" i="30" s="1"/>
  <c r="L32" i="30"/>
  <c r="O32" i="30" s="1"/>
  <c r="L33" i="30"/>
  <c r="O33" i="30" s="1"/>
  <c r="L34" i="30"/>
  <c r="O34" i="30" s="1"/>
  <c r="L35" i="30"/>
  <c r="O35" i="30" s="1"/>
  <c r="L36" i="30"/>
  <c r="O36" i="30" s="1"/>
  <c r="L37" i="30"/>
  <c r="O37" i="30" s="1"/>
  <c r="L38" i="30"/>
  <c r="O38" i="30" s="1"/>
  <c r="L39" i="30"/>
  <c r="O39" i="30" s="1"/>
  <c r="L40" i="30"/>
  <c r="O40" i="30" s="1"/>
  <c r="L41" i="30"/>
  <c r="O41" i="30" s="1"/>
  <c r="L42" i="30"/>
  <c r="O42" i="30" s="1"/>
  <c r="L43" i="30"/>
  <c r="O43" i="30" s="1"/>
  <c r="L44" i="30"/>
  <c r="O44" i="30" s="1"/>
  <c r="L45" i="30"/>
  <c r="O45" i="30" s="1"/>
  <c r="L46" i="30"/>
  <c r="O46" i="30" s="1"/>
  <c r="L48" i="30"/>
  <c r="L49" i="30"/>
  <c r="O49" i="30" s="1"/>
  <c r="L50" i="30"/>
  <c r="O50" i="30" s="1"/>
  <c r="L51" i="30"/>
  <c r="O51" i="30" s="1"/>
  <c r="L52" i="30"/>
  <c r="O52" i="30" s="1"/>
  <c r="L53" i="30"/>
  <c r="O53" i="30" s="1"/>
  <c r="L54" i="30"/>
  <c r="O54" i="30" s="1"/>
  <c r="L55" i="30"/>
  <c r="O55" i="30" s="1"/>
  <c r="L56" i="30"/>
  <c r="O56" i="30" s="1"/>
  <c r="L57" i="30"/>
  <c r="O57" i="30" s="1"/>
  <c r="L58" i="30"/>
  <c r="O58" i="30" s="1"/>
  <c r="L59" i="30"/>
  <c r="O59" i="30" s="1"/>
  <c r="L60" i="30"/>
  <c r="O60" i="30" s="1"/>
  <c r="L61" i="30"/>
  <c r="O61" i="30" s="1"/>
  <c r="L62" i="30"/>
  <c r="O62" i="30" s="1"/>
  <c r="L63" i="30"/>
  <c r="O63" i="30" s="1"/>
  <c r="L73" i="30"/>
  <c r="O73" i="30" s="1"/>
  <c r="L74" i="30"/>
  <c r="O74" i="30" s="1"/>
  <c r="L75" i="30"/>
  <c r="O75" i="30" s="1"/>
  <c r="L76" i="30"/>
  <c r="O76" i="30" s="1"/>
  <c r="L78" i="30"/>
  <c r="L79" i="30"/>
  <c r="O79" i="30" s="1"/>
  <c r="L80" i="30"/>
  <c r="O80" i="30" s="1"/>
  <c r="L81" i="30"/>
  <c r="O81" i="30" s="1"/>
  <c r="L82" i="30"/>
  <c r="O82" i="30" s="1"/>
  <c r="L83" i="30"/>
  <c r="O83" i="30" s="1"/>
  <c r="L84" i="30"/>
  <c r="O84" i="30" s="1"/>
  <c r="L10" i="30"/>
  <c r="M48" i="29"/>
  <c r="N48" i="29"/>
  <c r="P48" i="29"/>
  <c r="Q48" i="29"/>
  <c r="M40" i="29"/>
  <c r="N40" i="29"/>
  <c r="P40" i="29"/>
  <c r="Q40" i="29"/>
  <c r="M32" i="29"/>
  <c r="N32" i="29"/>
  <c r="P32" i="29"/>
  <c r="Q32" i="29"/>
  <c r="R38" i="30" l="1"/>
  <c r="R36" i="30"/>
  <c r="H100" i="32"/>
  <c r="H76" i="32"/>
  <c r="R46" i="30"/>
  <c r="H26" i="32"/>
  <c r="H59" i="32"/>
  <c r="H99" i="32"/>
  <c r="H95" i="32"/>
  <c r="H50" i="32"/>
  <c r="H43" i="32"/>
  <c r="I40" i="32"/>
  <c r="H94" i="32"/>
  <c r="R83" i="30"/>
  <c r="R53" i="30"/>
  <c r="H24" i="32"/>
  <c r="H21" i="32"/>
  <c r="H29" i="32"/>
  <c r="H28" i="32"/>
  <c r="H53" i="32"/>
  <c r="H92" i="32"/>
  <c r="H61" i="32"/>
  <c r="H101" i="32"/>
  <c r="H51" i="32"/>
  <c r="R54" i="30"/>
  <c r="I112" i="32"/>
  <c r="H113" i="32"/>
  <c r="R23" i="30"/>
  <c r="R73" i="30"/>
  <c r="J116" i="32"/>
  <c r="H116" i="32" s="1"/>
  <c r="I11" i="1"/>
  <c r="G12" i="1"/>
  <c r="G11" i="1" s="1"/>
  <c r="T64" i="30"/>
  <c r="R70" i="30"/>
  <c r="R32" i="30"/>
  <c r="T77" i="30"/>
  <c r="J133" i="32"/>
  <c r="R60" i="30"/>
  <c r="H75" i="32"/>
  <c r="H72" i="32" s="1"/>
  <c r="I72" i="32"/>
  <c r="R42" i="30"/>
  <c r="J57" i="32"/>
  <c r="H57" i="32" s="1"/>
  <c r="R41" i="30"/>
  <c r="J56" i="32"/>
  <c r="H56" i="32" s="1"/>
  <c r="J12" i="1"/>
  <c r="J11" i="1" s="1"/>
  <c r="L11" i="1"/>
  <c r="R62" i="30"/>
  <c r="R31" i="30"/>
  <c r="R82" i="30"/>
  <c r="J136" i="32"/>
  <c r="H136" i="32" s="1"/>
  <c r="R71" i="30"/>
  <c r="R69" i="30" s="1"/>
  <c r="R20" i="30"/>
  <c r="T69" i="30"/>
  <c r="E27" i="27"/>
  <c r="E22" i="27" s="1"/>
  <c r="H22" i="27"/>
  <c r="H118" i="32"/>
  <c r="J72" i="32"/>
  <c r="R45" i="30"/>
  <c r="J60" i="32"/>
  <c r="H60" i="32" s="1"/>
  <c r="I86" i="32"/>
  <c r="H87" i="32"/>
  <c r="R34" i="30"/>
  <c r="J49" i="32"/>
  <c r="H49" i="32" s="1"/>
  <c r="R50" i="30"/>
  <c r="J89" i="32"/>
  <c r="H89" i="32" s="1"/>
  <c r="R56" i="30"/>
  <c r="R22" i="30"/>
  <c r="R76" i="30"/>
  <c r="R29" i="30"/>
  <c r="J44" i="32"/>
  <c r="H44" i="32" s="1"/>
  <c r="R80" i="30"/>
  <c r="R49" i="30"/>
  <c r="I131" i="32"/>
  <c r="H132" i="32"/>
  <c r="E27" i="35"/>
  <c r="E22" i="35" s="1"/>
  <c r="H22" i="35"/>
  <c r="H137" i="32"/>
  <c r="R58" i="30"/>
  <c r="J97" i="32"/>
  <c r="H97" i="32" s="1"/>
  <c r="R72" i="30"/>
  <c r="R30" i="30"/>
  <c r="R24" i="30"/>
  <c r="R51" i="30"/>
  <c r="R84" i="30"/>
  <c r="H45" i="32"/>
  <c r="H115" i="32"/>
  <c r="I22" i="35"/>
  <c r="I13" i="35" s="1"/>
  <c r="H93" i="32"/>
  <c r="H25" i="32"/>
  <c r="H20" i="32"/>
  <c r="H27" i="32"/>
  <c r="H15" i="32"/>
  <c r="I14" i="32"/>
  <c r="H19" i="32"/>
  <c r="H16" i="32"/>
  <c r="N64" i="30"/>
  <c r="R18" i="30"/>
  <c r="J23" i="32"/>
  <c r="H23" i="32" s="1"/>
  <c r="R14" i="30"/>
  <c r="R11" i="30"/>
  <c r="R16" i="30"/>
  <c r="N69" i="30"/>
  <c r="R79" i="30"/>
  <c r="R77" i="30" s="1"/>
  <c r="T9" i="30"/>
  <c r="J17" i="32"/>
  <c r="H17" i="32" s="1"/>
  <c r="R19" i="30"/>
  <c r="R21" i="30"/>
  <c r="R12" i="30"/>
  <c r="L65" i="30"/>
  <c r="O48" i="30"/>
  <c r="L47" i="30"/>
  <c r="O78" i="30"/>
  <c r="L77" i="30"/>
  <c r="L20" i="30"/>
  <c r="O20" i="30" s="1"/>
  <c r="N9" i="30"/>
  <c r="O10" i="30"/>
  <c r="R26" i="30"/>
  <c r="T25" i="30"/>
  <c r="T47" i="30"/>
  <c r="L70" i="30"/>
  <c r="O26" i="30"/>
  <c r="L25" i="30"/>
  <c r="S8" i="30"/>
  <c r="R66" i="30"/>
  <c r="R64" i="30" s="1"/>
  <c r="H40" i="32" l="1"/>
  <c r="R47" i="30"/>
  <c r="J131" i="32"/>
  <c r="H133" i="32"/>
  <c r="J112" i="32"/>
  <c r="H112" i="32"/>
  <c r="R25" i="30"/>
  <c r="R8" i="30" s="1"/>
  <c r="T8" i="30"/>
  <c r="J86" i="32"/>
  <c r="H86" i="32"/>
  <c r="R9" i="30"/>
  <c r="N8" i="30"/>
  <c r="J40" i="32"/>
  <c r="H131" i="32"/>
  <c r="H14" i="32"/>
  <c r="J14" i="32"/>
  <c r="L9" i="30"/>
  <c r="L69" i="30"/>
  <c r="O70" i="30"/>
  <c r="L64" i="30"/>
  <c r="L8" i="30" s="1"/>
  <c r="O65" i="30"/>
  <c r="M29" i="29" l="1"/>
  <c r="N29" i="29"/>
  <c r="P29" i="29"/>
  <c r="Q29" i="29"/>
  <c r="M24" i="29"/>
  <c r="N24" i="29"/>
  <c r="P24" i="29"/>
  <c r="Q24" i="29"/>
  <c r="M15" i="29"/>
  <c r="N15" i="29"/>
  <c r="P15" i="29"/>
  <c r="Q15" i="29"/>
  <c r="M9" i="29" l="1"/>
  <c r="M8" i="29" s="1"/>
  <c r="N9" i="29"/>
  <c r="N8" i="29" s="1"/>
  <c r="P9" i="29"/>
  <c r="P8" i="29" s="1"/>
  <c r="Q9" i="29"/>
  <c r="Q8" i="29" s="1"/>
  <c r="S11" i="29"/>
  <c r="I10" i="32" s="1"/>
  <c r="S12" i="29"/>
  <c r="I11" i="32" s="1"/>
  <c r="S13" i="29"/>
  <c r="I12" i="32" s="1"/>
  <c r="T13" i="29"/>
  <c r="S14" i="29"/>
  <c r="S9" i="29" s="1"/>
  <c r="S16" i="29"/>
  <c r="T16" i="29" s="1"/>
  <c r="S17" i="29"/>
  <c r="I33" i="32" s="1"/>
  <c r="S18" i="29"/>
  <c r="I34" i="32" s="1"/>
  <c r="S19" i="29"/>
  <c r="I35" i="32" s="1"/>
  <c r="S20" i="29"/>
  <c r="I36" i="32" s="1"/>
  <c r="S21" i="29"/>
  <c r="I37" i="32" s="1"/>
  <c r="S22" i="29"/>
  <c r="S23" i="29"/>
  <c r="I39" i="32" s="1"/>
  <c r="S25" i="29"/>
  <c r="T25" i="29" s="1"/>
  <c r="S26" i="29"/>
  <c r="I65" i="32" s="1"/>
  <c r="S27" i="29"/>
  <c r="T27" i="29"/>
  <c r="J66" i="32" s="1"/>
  <c r="S28" i="29"/>
  <c r="I67" i="32" s="1"/>
  <c r="S30" i="29"/>
  <c r="S31" i="29"/>
  <c r="S33" i="29"/>
  <c r="T33" i="29" s="1"/>
  <c r="S34" i="29"/>
  <c r="I80" i="32" s="1"/>
  <c r="S35" i="29"/>
  <c r="T35" i="29"/>
  <c r="J81" i="32" s="1"/>
  <c r="S36" i="29"/>
  <c r="I82" i="32" s="1"/>
  <c r="S37" i="29"/>
  <c r="I83" i="32" s="1"/>
  <c r="S38" i="29"/>
  <c r="S39" i="29"/>
  <c r="I85" i="32" s="1"/>
  <c r="S41" i="29"/>
  <c r="S42" i="29"/>
  <c r="I106" i="32" s="1"/>
  <c r="S43" i="29"/>
  <c r="S44" i="29"/>
  <c r="I108" i="32" s="1"/>
  <c r="S45" i="29"/>
  <c r="S46" i="29"/>
  <c r="S47" i="29"/>
  <c r="T47" i="29" s="1"/>
  <c r="J111" i="32" s="1"/>
  <c r="S49" i="29"/>
  <c r="S50" i="29"/>
  <c r="I123" i="32" s="1"/>
  <c r="S51" i="29"/>
  <c r="S52" i="29"/>
  <c r="S53" i="29"/>
  <c r="S54" i="29"/>
  <c r="S55" i="29"/>
  <c r="S56" i="29"/>
  <c r="T56" i="29"/>
  <c r="J129" i="32" s="1"/>
  <c r="S57" i="29"/>
  <c r="T57" i="29" s="1"/>
  <c r="J130" i="32" s="1"/>
  <c r="T10" i="29"/>
  <c r="J9" i="32" s="1"/>
  <c r="H9" i="32" s="1"/>
  <c r="R10" i="29" l="1"/>
  <c r="T39" i="29"/>
  <c r="T37" i="29"/>
  <c r="T23" i="29"/>
  <c r="J39" i="32" s="1"/>
  <c r="H39" i="32" s="1"/>
  <c r="I109" i="32"/>
  <c r="T45" i="29"/>
  <c r="J109" i="32" s="1"/>
  <c r="R25" i="29"/>
  <c r="J64" i="32"/>
  <c r="I124" i="32"/>
  <c r="T51" i="29"/>
  <c r="J124" i="32" s="1"/>
  <c r="I70" i="32"/>
  <c r="S29" i="29"/>
  <c r="T46" i="29"/>
  <c r="J110" i="32" s="1"/>
  <c r="I110" i="32"/>
  <c r="H110" i="32" s="1"/>
  <c r="R57" i="29"/>
  <c r="I130" i="32"/>
  <c r="H130" i="32" s="1"/>
  <c r="R37" i="29"/>
  <c r="J83" i="32"/>
  <c r="H83" i="32" s="1"/>
  <c r="R56" i="29"/>
  <c r="I129" i="32"/>
  <c r="H129" i="32" s="1"/>
  <c r="I122" i="32"/>
  <c r="S48" i="29"/>
  <c r="T49" i="29"/>
  <c r="R49" i="29" s="1"/>
  <c r="T11" i="29"/>
  <c r="J10" i="32" s="1"/>
  <c r="H10" i="32" s="1"/>
  <c r="I126" i="32"/>
  <c r="T53" i="29"/>
  <c r="R33" i="29"/>
  <c r="I79" i="32"/>
  <c r="S32" i="29"/>
  <c r="T52" i="29"/>
  <c r="J125" i="32" s="1"/>
  <c r="I125" i="32"/>
  <c r="I64" i="32"/>
  <c r="S24" i="29"/>
  <c r="I128" i="32"/>
  <c r="T55" i="29"/>
  <c r="J128" i="32" s="1"/>
  <c r="R55" i="29"/>
  <c r="J32" i="32"/>
  <c r="R11" i="29"/>
  <c r="T17" i="29"/>
  <c r="J79" i="32"/>
  <c r="T14" i="29"/>
  <c r="J13" i="32" s="1"/>
  <c r="I13" i="32"/>
  <c r="T38" i="29"/>
  <c r="J84" i="32" s="1"/>
  <c r="I84" i="32"/>
  <c r="R13" i="29"/>
  <c r="J12" i="32"/>
  <c r="H12" i="32" s="1"/>
  <c r="I71" i="32"/>
  <c r="T31" i="29"/>
  <c r="J71" i="32" s="1"/>
  <c r="T43" i="29"/>
  <c r="J107" i="32" s="1"/>
  <c r="I107" i="32"/>
  <c r="R31" i="29"/>
  <c r="I105" i="32"/>
  <c r="T41" i="29"/>
  <c r="R41" i="29" s="1"/>
  <c r="S40" i="29"/>
  <c r="R35" i="29"/>
  <c r="I81" i="32"/>
  <c r="H81" i="32" s="1"/>
  <c r="T22" i="29"/>
  <c r="J38" i="32" s="1"/>
  <c r="I38" i="32"/>
  <c r="T54" i="29"/>
  <c r="J127" i="32" s="1"/>
  <c r="I127" i="32"/>
  <c r="R47" i="29"/>
  <c r="I111" i="32"/>
  <c r="H111" i="32" s="1"/>
  <c r="R27" i="29"/>
  <c r="I66" i="32"/>
  <c r="H66" i="32" s="1"/>
  <c r="T21" i="29"/>
  <c r="R16" i="29"/>
  <c r="I32" i="32"/>
  <c r="S15" i="29"/>
  <c r="S8" i="29" s="1"/>
  <c r="T19" i="29"/>
  <c r="J35" i="32" s="1"/>
  <c r="H35" i="32" s="1"/>
  <c r="R54" i="29"/>
  <c r="R46" i="29"/>
  <c r="T50" i="29"/>
  <c r="J123" i="32" s="1"/>
  <c r="H123" i="32" s="1"/>
  <c r="T42" i="29"/>
  <c r="T34" i="29"/>
  <c r="T26" i="29"/>
  <c r="T18" i="29"/>
  <c r="J34" i="32" s="1"/>
  <c r="H34" i="32" s="1"/>
  <c r="T44" i="29"/>
  <c r="T36" i="29"/>
  <c r="J82" i="32" s="1"/>
  <c r="H82" i="32" s="1"/>
  <c r="T28" i="29"/>
  <c r="T20" i="29"/>
  <c r="J36" i="32" s="1"/>
  <c r="H36" i="32" s="1"/>
  <c r="T12" i="29"/>
  <c r="T30" i="29"/>
  <c r="T9" i="29" l="1"/>
  <c r="R19" i="29"/>
  <c r="R23" i="29"/>
  <c r="J85" i="32"/>
  <c r="H85" i="32" s="1"/>
  <c r="R39" i="29"/>
  <c r="R50" i="29"/>
  <c r="R22" i="29"/>
  <c r="R18" i="29"/>
  <c r="H38" i="32"/>
  <c r="H107" i="32"/>
  <c r="H13" i="32"/>
  <c r="V8" i="30"/>
  <c r="E25" i="1"/>
  <c r="H79" i="32"/>
  <c r="H78" i="32" s="1"/>
  <c r="H77" i="32" s="1"/>
  <c r="I78" i="32"/>
  <c r="I77" i="32" s="1"/>
  <c r="H128" i="32"/>
  <c r="H124" i="32"/>
  <c r="H109" i="32"/>
  <c r="R28" i="29"/>
  <c r="J67" i="32"/>
  <c r="H67" i="32" s="1"/>
  <c r="R26" i="29"/>
  <c r="J65" i="32"/>
  <c r="H65" i="32" s="1"/>
  <c r="R20" i="29"/>
  <c r="I31" i="32"/>
  <c r="I30" i="32" s="1"/>
  <c r="H32" i="32"/>
  <c r="H71" i="32"/>
  <c r="J126" i="32"/>
  <c r="H126" i="32" s="1"/>
  <c r="R53" i="29"/>
  <c r="I121" i="32"/>
  <c r="I120" i="32" s="1"/>
  <c r="I8" i="32"/>
  <c r="I7" i="32" s="1"/>
  <c r="R51" i="29"/>
  <c r="R45" i="29"/>
  <c r="R30" i="29"/>
  <c r="R29" i="29" s="1"/>
  <c r="J70" i="32"/>
  <c r="J69" i="32" s="1"/>
  <c r="J68" i="32" s="1"/>
  <c r="T29" i="29"/>
  <c r="R52" i="29"/>
  <c r="R34" i="29"/>
  <c r="R32" i="29" s="1"/>
  <c r="J80" i="32"/>
  <c r="H80" i="32" s="1"/>
  <c r="R36" i="29"/>
  <c r="H127" i="32"/>
  <c r="J105" i="32"/>
  <c r="T40" i="29"/>
  <c r="J33" i="32"/>
  <c r="H33" i="32" s="1"/>
  <c r="R17" i="29"/>
  <c r="R15" i="29" s="1"/>
  <c r="R38" i="29"/>
  <c r="T32" i="29"/>
  <c r="R42" i="29"/>
  <c r="J106" i="32"/>
  <c r="H106" i="32" s="1"/>
  <c r="R21" i="29"/>
  <c r="J37" i="32"/>
  <c r="H37" i="32" s="1"/>
  <c r="I104" i="32"/>
  <c r="I103" i="32" s="1"/>
  <c r="I63" i="32"/>
  <c r="I62" i="32" s="1"/>
  <c r="H64" i="32"/>
  <c r="R12" i="29"/>
  <c r="J11" i="32"/>
  <c r="H11" i="32" s="1"/>
  <c r="H8" i="32" s="1"/>
  <c r="H7" i="32" s="1"/>
  <c r="J122" i="32"/>
  <c r="T48" i="29"/>
  <c r="R44" i="29"/>
  <c r="J108" i="32"/>
  <c r="H108" i="32" s="1"/>
  <c r="J8" i="32"/>
  <c r="J7" i="32" s="1"/>
  <c r="R14" i="29"/>
  <c r="R43" i="29"/>
  <c r="H84" i="32"/>
  <c r="T15" i="29"/>
  <c r="T8" i="29" s="1"/>
  <c r="H125" i="32"/>
  <c r="I69" i="32"/>
  <c r="I68" i="32" s="1"/>
  <c r="H70" i="32"/>
  <c r="T24" i="29"/>
  <c r="L11" i="29"/>
  <c r="O11" i="29" s="1"/>
  <c r="L12" i="29"/>
  <c r="O12" i="29" s="1"/>
  <c r="L13" i="29"/>
  <c r="O13" i="29" s="1"/>
  <c r="L14" i="29"/>
  <c r="O14" i="29" s="1"/>
  <c r="L16" i="29"/>
  <c r="L17" i="29"/>
  <c r="O17" i="29" s="1"/>
  <c r="L18" i="29"/>
  <c r="O18" i="29" s="1"/>
  <c r="L19" i="29"/>
  <c r="O19" i="29" s="1"/>
  <c r="L20" i="29"/>
  <c r="O20" i="29" s="1"/>
  <c r="L21" i="29"/>
  <c r="O21" i="29" s="1"/>
  <c r="L22" i="29"/>
  <c r="O22" i="29" s="1"/>
  <c r="L23" i="29"/>
  <c r="O23" i="29" s="1"/>
  <c r="L25" i="29"/>
  <c r="L26" i="29"/>
  <c r="O26" i="29" s="1"/>
  <c r="L27" i="29"/>
  <c r="O27" i="29" s="1"/>
  <c r="L28" i="29"/>
  <c r="O28" i="29" s="1"/>
  <c r="L30" i="29"/>
  <c r="L31" i="29"/>
  <c r="O31" i="29" s="1"/>
  <c r="L33" i="29"/>
  <c r="L34" i="29"/>
  <c r="O34" i="29" s="1"/>
  <c r="L35" i="29"/>
  <c r="O35" i="29" s="1"/>
  <c r="L36" i="29"/>
  <c r="O36" i="29" s="1"/>
  <c r="L37" i="29"/>
  <c r="O37" i="29" s="1"/>
  <c r="L38" i="29"/>
  <c r="O38" i="29" s="1"/>
  <c r="L39" i="29"/>
  <c r="O39" i="29" s="1"/>
  <c r="L41" i="29"/>
  <c r="L42" i="29"/>
  <c r="O42" i="29" s="1"/>
  <c r="L43" i="29"/>
  <c r="O43" i="29" s="1"/>
  <c r="L44" i="29"/>
  <c r="O44" i="29" s="1"/>
  <c r="L45" i="29"/>
  <c r="O45" i="29" s="1"/>
  <c r="L46" i="29"/>
  <c r="O46" i="29" s="1"/>
  <c r="L47" i="29"/>
  <c r="O47" i="29" s="1"/>
  <c r="L49" i="29"/>
  <c r="L50" i="29"/>
  <c r="O50" i="29" s="1"/>
  <c r="L51" i="29"/>
  <c r="O51" i="29" s="1"/>
  <c r="L52" i="29"/>
  <c r="O52" i="29" s="1"/>
  <c r="L53" i="29"/>
  <c r="O53" i="29" s="1"/>
  <c r="L54" i="29"/>
  <c r="O54" i="29" s="1"/>
  <c r="L55" i="29"/>
  <c r="O55" i="29" s="1"/>
  <c r="L56" i="29"/>
  <c r="O56" i="29" s="1"/>
  <c r="L57" i="29"/>
  <c r="O57" i="29" s="1"/>
  <c r="L10" i="29"/>
  <c r="C26" i="30"/>
  <c r="F16" i="28"/>
  <c r="F17" i="28"/>
  <c r="F15" i="28" s="1"/>
  <c r="G17" i="28"/>
  <c r="H17" i="28"/>
  <c r="I17" i="28"/>
  <c r="J17" i="28"/>
  <c r="K17" i="28"/>
  <c r="L17" i="28"/>
  <c r="M17" i="28"/>
  <c r="N17" i="28"/>
  <c r="E17" i="28"/>
  <c r="E15" i="28" s="1"/>
  <c r="E16" i="28"/>
  <c r="E12" i="28"/>
  <c r="F12" i="28"/>
  <c r="G12" i="28"/>
  <c r="H12" i="28"/>
  <c r="I12" i="28"/>
  <c r="J12" i="28"/>
  <c r="K12" i="28"/>
  <c r="L12" i="28"/>
  <c r="M12" i="28"/>
  <c r="N12" i="28"/>
  <c r="F9" i="28"/>
  <c r="E9" i="28"/>
  <c r="D11" i="28"/>
  <c r="J78" i="32" l="1"/>
  <c r="J77" i="32" s="1"/>
  <c r="H69" i="32"/>
  <c r="H68" i="32" s="1"/>
  <c r="R40" i="29"/>
  <c r="R48" i="29"/>
  <c r="R24" i="29"/>
  <c r="D17" i="28"/>
  <c r="R9" i="29"/>
  <c r="F25" i="1"/>
  <c r="W8" i="30"/>
  <c r="R8" i="29"/>
  <c r="U8" i="30" s="1"/>
  <c r="J104" i="32"/>
  <c r="J103" i="32" s="1"/>
  <c r="H63" i="32"/>
  <c r="H62" i="32" s="1"/>
  <c r="O30" i="29"/>
  <c r="L29" i="29"/>
  <c r="O25" i="29"/>
  <c r="L24" i="29"/>
  <c r="O16" i="29"/>
  <c r="L15" i="29"/>
  <c r="J31" i="32"/>
  <c r="J30" i="32" s="1"/>
  <c r="J6" i="32" s="1"/>
  <c r="L48" i="29"/>
  <c r="O49" i="29"/>
  <c r="H105" i="32"/>
  <c r="H104" i="32" s="1"/>
  <c r="H103" i="32" s="1"/>
  <c r="H31" i="32"/>
  <c r="H30" i="32" s="1"/>
  <c r="J63" i="32"/>
  <c r="J62" i="32" s="1"/>
  <c r="I6" i="32"/>
  <c r="E24" i="1"/>
  <c r="E23" i="1" s="1"/>
  <c r="E22" i="1" s="1"/>
  <c r="E9" i="1" s="1"/>
  <c r="H25" i="1"/>
  <c r="D25" i="1"/>
  <c r="D24" i="1" s="1"/>
  <c r="D23" i="1" s="1"/>
  <c r="D22" i="1" s="1"/>
  <c r="O33" i="29"/>
  <c r="L32" i="29"/>
  <c r="J121" i="32"/>
  <c r="J120" i="32" s="1"/>
  <c r="O41" i="29"/>
  <c r="L40" i="29"/>
  <c r="H122" i="32"/>
  <c r="H121" i="32" s="1"/>
  <c r="H120" i="32" s="1"/>
  <c r="O10" i="29"/>
  <c r="L9" i="29"/>
  <c r="D14" i="28"/>
  <c r="D13" i="28"/>
  <c r="N8" i="28"/>
  <c r="H8" i="28"/>
  <c r="I8" i="28"/>
  <c r="J8" i="28"/>
  <c r="K8" i="28"/>
  <c r="L8" i="28"/>
  <c r="M8" i="28"/>
  <c r="G8" i="28"/>
  <c r="D6" i="28"/>
  <c r="H6" i="32" l="1"/>
  <c r="L8" i="29"/>
  <c r="D12" i="28"/>
  <c r="K25" i="1"/>
  <c r="H24" i="1"/>
  <c r="H23" i="1" s="1"/>
  <c r="H22" i="1" s="1"/>
  <c r="H9" i="1" s="1"/>
  <c r="F24" i="1"/>
  <c r="F23" i="1" s="1"/>
  <c r="F22" i="1" s="1"/>
  <c r="I25" i="1"/>
  <c r="I24" i="1" s="1"/>
  <c r="I23" i="1" s="1"/>
  <c r="I22" i="1" s="1"/>
  <c r="D8" i="28"/>
  <c r="L25" i="1" l="1"/>
  <c r="L24" i="1" s="1"/>
  <c r="L23" i="1" s="1"/>
  <c r="L22" i="1" s="1"/>
  <c r="G10" i="28"/>
  <c r="H10" i="28"/>
  <c r="I10" i="28"/>
  <c r="J10" i="28"/>
  <c r="L10" i="28"/>
  <c r="M10" i="28"/>
  <c r="K10" i="28"/>
  <c r="N10" i="28"/>
  <c r="G25" i="1"/>
  <c r="G24" i="1" s="1"/>
  <c r="G23" i="1" s="1"/>
  <c r="G22" i="1" s="1"/>
  <c r="K24" i="1"/>
  <c r="K23" i="1" s="1"/>
  <c r="K22" i="1" s="1"/>
  <c r="K9" i="1" s="1"/>
  <c r="J25" i="1"/>
  <c r="J24" i="1" s="1"/>
  <c r="J23" i="1" s="1"/>
  <c r="J22" i="1" s="1"/>
  <c r="D8" i="15"/>
  <c r="E8" i="15"/>
  <c r="F8" i="15"/>
  <c r="G8" i="15"/>
  <c r="C7" i="15"/>
  <c r="C6" i="15"/>
  <c r="C8" i="15" s="1"/>
  <c r="D10" i="28" l="1"/>
  <c r="K16" i="28"/>
  <c r="K15" i="28" s="1"/>
  <c r="K9" i="28"/>
  <c r="M16" i="28"/>
  <c r="M15" i="28" s="1"/>
  <c r="M9" i="28"/>
  <c r="L9" i="28"/>
  <c r="L16" i="28"/>
  <c r="L15" i="28" s="1"/>
  <c r="J16" i="28"/>
  <c r="J15" i="28" s="1"/>
  <c r="J9" i="28"/>
  <c r="I16" i="28"/>
  <c r="I15" i="28" s="1"/>
  <c r="I9" i="28"/>
  <c r="N16" i="28"/>
  <c r="N15" i="28" s="1"/>
  <c r="N9" i="28"/>
  <c r="H16" i="28"/>
  <c r="H15" i="28" s="1"/>
  <c r="H9" i="28"/>
  <c r="G16" i="28"/>
  <c r="G9" i="28"/>
  <c r="G6" i="11"/>
  <c r="G7" i="11" s="1"/>
  <c r="F15" i="1" s="1"/>
  <c r="A3" i="25"/>
  <c r="A3" i="15" s="1"/>
  <c r="A3" i="28" s="1"/>
  <c r="A3" i="29" s="1"/>
  <c r="A3" i="30" s="1"/>
  <c r="D15" i="1" l="1"/>
  <c r="I15" i="1"/>
  <c r="G15" i="28"/>
  <c r="D16" i="28"/>
  <c r="D15" i="28" s="1"/>
  <c r="Q18" i="35"/>
  <c r="Q18" i="27"/>
  <c r="E12" i="24"/>
  <c r="O18" i="27" l="1"/>
  <c r="O14" i="27" s="1"/>
  <c r="O13" i="27" s="1"/>
  <c r="Q14" i="27"/>
  <c r="Q13" i="27" s="1"/>
  <c r="H18" i="27"/>
  <c r="Q14" i="35"/>
  <c r="Q13" i="35" s="1"/>
  <c r="H18" i="35"/>
  <c r="O18" i="35"/>
  <c r="O14" i="35" s="1"/>
  <c r="O13" i="35" s="1"/>
  <c r="M15" i="35"/>
  <c r="M15" i="27"/>
  <c r="E16" i="24"/>
  <c r="L15" i="1"/>
  <c r="J15" i="1" s="1"/>
  <c r="G15" i="1"/>
  <c r="G7" i="25"/>
  <c r="F17" i="1" s="1"/>
  <c r="E7" i="25"/>
  <c r="E7" i="11"/>
  <c r="C6" i="11"/>
  <c r="C7" i="11" s="1"/>
  <c r="L15" i="27" l="1"/>
  <c r="L14" i="27" s="1"/>
  <c r="M14" i="27"/>
  <c r="G15" i="27"/>
  <c r="G15" i="35"/>
  <c r="M14" i="35"/>
  <c r="L15" i="35"/>
  <c r="L14" i="35" s="1"/>
  <c r="E18" i="35"/>
  <c r="H14" i="35"/>
  <c r="H13" i="35" s="1"/>
  <c r="F18" i="35"/>
  <c r="E18" i="27"/>
  <c r="F18" i="27"/>
  <c r="H14" i="27"/>
  <c r="H13" i="27" s="1"/>
  <c r="F16" i="1"/>
  <c r="F10" i="1" s="1"/>
  <c r="F9" i="1" s="1"/>
  <c r="I17" i="1"/>
  <c r="D17" i="1"/>
  <c r="D16" i="1" s="1"/>
  <c r="D10" i="1" s="1"/>
  <c r="D9" i="1" s="1"/>
  <c r="C6" i="25"/>
  <c r="C7" i="25" s="1"/>
  <c r="E15" i="24"/>
  <c r="E11" i="24"/>
  <c r="L10" i="24"/>
  <c r="M10" i="24"/>
  <c r="I10" i="24"/>
  <c r="H10" i="24"/>
  <c r="M9" i="24"/>
  <c r="L9" i="24"/>
  <c r="K9" i="24"/>
  <c r="J9" i="24"/>
  <c r="J8" i="24" s="1"/>
  <c r="I9" i="24"/>
  <c r="H9" i="24"/>
  <c r="H8" i="24" s="1"/>
  <c r="G9" i="24"/>
  <c r="G10" i="24"/>
  <c r="J10" i="24"/>
  <c r="K10" i="24"/>
  <c r="F9" i="24"/>
  <c r="F10" i="24"/>
  <c r="D7" i="24"/>
  <c r="D6" i="24"/>
  <c r="L8" i="24" l="1"/>
  <c r="G8" i="24"/>
  <c r="K8" i="24"/>
  <c r="D15" i="35"/>
  <c r="G14" i="35"/>
  <c r="F15" i="35"/>
  <c r="F14" i="35" s="1"/>
  <c r="E14" i="35"/>
  <c r="E13" i="35" s="1"/>
  <c r="C18" i="35"/>
  <c r="D10" i="24"/>
  <c r="F8" i="24"/>
  <c r="M8" i="24"/>
  <c r="C18" i="27"/>
  <c r="E14" i="27"/>
  <c r="E13" i="27" s="1"/>
  <c r="I8" i="24"/>
  <c r="D15" i="27"/>
  <c r="F15" i="27"/>
  <c r="F14" i="27" s="1"/>
  <c r="G14" i="27"/>
  <c r="L17" i="1"/>
  <c r="I16" i="1"/>
  <c r="I10" i="1" s="1"/>
  <c r="I9" i="1" s="1"/>
  <c r="G17" i="1"/>
  <c r="G16" i="1" s="1"/>
  <c r="G10" i="1" s="1"/>
  <c r="G9" i="1" s="1"/>
  <c r="D9" i="24"/>
  <c r="D8" i="24" s="1"/>
  <c r="I12" i="24" s="1"/>
  <c r="M26" i="35" l="1"/>
  <c r="M26" i="27"/>
  <c r="D14" i="35"/>
  <c r="C15" i="35"/>
  <c r="C14" i="35" s="1"/>
  <c r="J12" i="24"/>
  <c r="F12" i="24"/>
  <c r="D14" i="27"/>
  <c r="C15" i="27"/>
  <c r="C14" i="27" s="1"/>
  <c r="M12" i="24"/>
  <c r="K12" i="24"/>
  <c r="H12" i="24"/>
  <c r="L16" i="1"/>
  <c r="L10" i="1" s="1"/>
  <c r="L9" i="1" s="1"/>
  <c r="J17" i="1"/>
  <c r="J16" i="1" s="1"/>
  <c r="J10" i="1" s="1"/>
  <c r="J9" i="1" s="1"/>
  <c r="D9" i="2"/>
  <c r="A3" i="8"/>
  <c r="I16" i="24"/>
  <c r="I15" i="24" s="1"/>
  <c r="I11" i="24"/>
  <c r="H16" i="24"/>
  <c r="H15" i="24" s="1"/>
  <c r="L12" i="24"/>
  <c r="G12" i="24"/>
  <c r="E13" i="24"/>
  <c r="M23" i="35" l="1"/>
  <c r="M23" i="27"/>
  <c r="D12" i="24"/>
  <c r="M24" i="35"/>
  <c r="M24" i="27"/>
  <c r="M28" i="35"/>
  <c r="M28" i="27"/>
  <c r="M29" i="35"/>
  <c r="M29" i="27"/>
  <c r="M27" i="35"/>
  <c r="M27" i="27"/>
  <c r="M25" i="35"/>
  <c r="M25" i="27"/>
  <c r="H11" i="24"/>
  <c r="M30" i="35"/>
  <c r="M30" i="27"/>
  <c r="G26" i="27"/>
  <c r="L26" i="27"/>
  <c r="G26" i="35"/>
  <c r="L26" i="35"/>
  <c r="K16" i="24"/>
  <c r="K15" i="24" s="1"/>
  <c r="K11" i="24"/>
  <c r="G16" i="24"/>
  <c r="G15" i="24" s="1"/>
  <c r="G11" i="24"/>
  <c r="J16" i="24"/>
  <c r="J15" i="24" s="1"/>
  <c r="J11" i="24"/>
  <c r="M16" i="24"/>
  <c r="M15" i="24" s="1"/>
  <c r="M11" i="24"/>
  <c r="L16" i="24"/>
  <c r="L15" i="24" s="1"/>
  <c r="L11" i="24"/>
  <c r="F16" i="24"/>
  <c r="F11" i="24"/>
  <c r="H13" i="24"/>
  <c r="I13" i="24"/>
  <c r="J13" i="24"/>
  <c r="K13" i="24"/>
  <c r="L13" i="24"/>
  <c r="G13" i="24"/>
  <c r="M13" i="24"/>
  <c r="L29" i="27" l="1"/>
  <c r="G29" i="27"/>
  <c r="D16" i="24"/>
  <c r="L28" i="27"/>
  <c r="G28" i="27"/>
  <c r="D26" i="27"/>
  <c r="C26" i="27" s="1"/>
  <c r="F26" i="27"/>
  <c r="L30" i="27"/>
  <c r="G30" i="27"/>
  <c r="L30" i="35"/>
  <c r="G30" i="35"/>
  <c r="G28" i="35"/>
  <c r="L28" i="35"/>
  <c r="G25" i="27"/>
  <c r="L25" i="27"/>
  <c r="G24" i="27"/>
  <c r="L24" i="27"/>
  <c r="L25" i="35"/>
  <c r="G25" i="35"/>
  <c r="L24" i="35"/>
  <c r="G24" i="35"/>
  <c r="D26" i="35"/>
  <c r="C26" i="35" s="1"/>
  <c r="F26" i="35"/>
  <c r="L27" i="27"/>
  <c r="G27" i="27"/>
  <c r="L27" i="35"/>
  <c r="G27" i="35"/>
  <c r="M22" i="27"/>
  <c r="M13" i="27" s="1"/>
  <c r="G23" i="27"/>
  <c r="L23" i="27"/>
  <c r="M22" i="35"/>
  <c r="M13" i="35" s="1"/>
  <c r="G23" i="35"/>
  <c r="L23" i="35"/>
  <c r="L29" i="35"/>
  <c r="G29" i="35"/>
  <c r="F15" i="24"/>
  <c r="D15" i="24"/>
  <c r="F13" i="24"/>
  <c r="D14" i="24"/>
  <c r="D13" i="24" s="1"/>
  <c r="L22" i="27" l="1"/>
  <c r="L13" i="27" s="1"/>
  <c r="L22" i="35"/>
  <c r="L13" i="35" s="1"/>
  <c r="F23" i="35"/>
  <c r="D23" i="35"/>
  <c r="G22" i="35"/>
  <c r="G13" i="35" s="1"/>
  <c r="D24" i="27"/>
  <c r="C24" i="27" s="1"/>
  <c r="F24" i="27"/>
  <c r="D28" i="27"/>
  <c r="C28" i="27" s="1"/>
  <c r="F28" i="27"/>
  <c r="D30" i="35"/>
  <c r="C30" i="35" s="1"/>
  <c r="F30" i="35"/>
  <c r="D25" i="27"/>
  <c r="C25" i="27" s="1"/>
  <c r="F25" i="27"/>
  <c r="D23" i="27"/>
  <c r="G22" i="27"/>
  <c r="G13" i="27" s="1"/>
  <c r="F23" i="27"/>
  <c r="D24" i="35"/>
  <c r="C24" i="35" s="1"/>
  <c r="F24" i="35"/>
  <c r="D28" i="35"/>
  <c r="C28" i="35" s="1"/>
  <c r="F28" i="35"/>
  <c r="F29" i="35"/>
  <c r="D29" i="35"/>
  <c r="C29" i="35" s="1"/>
  <c r="D27" i="35"/>
  <c r="C27" i="35" s="1"/>
  <c r="F27" i="35"/>
  <c r="F25" i="35"/>
  <c r="D25" i="35"/>
  <c r="C25" i="35" s="1"/>
  <c r="D29" i="27"/>
  <c r="C29" i="27" s="1"/>
  <c r="F29" i="27"/>
  <c r="D27" i="27"/>
  <c r="C27" i="27" s="1"/>
  <c r="F27" i="27"/>
  <c r="D30" i="27"/>
  <c r="C30" i="27" s="1"/>
  <c r="F30" i="27"/>
  <c r="D9" i="8"/>
  <c r="J8" i="8"/>
  <c r="F8" i="8"/>
  <c r="M8" i="8"/>
  <c r="L8" i="8"/>
  <c r="K8" i="8"/>
  <c r="I8" i="8"/>
  <c r="H8" i="8"/>
  <c r="G8" i="8"/>
  <c r="D6" i="8"/>
  <c r="D8" i="8" l="1"/>
  <c r="F22" i="35"/>
  <c r="F13" i="35" s="1"/>
  <c r="D22" i="27"/>
  <c r="D13" i="27" s="1"/>
  <c r="C23" i="27"/>
  <c r="C23" i="35"/>
  <c r="C22" i="35" s="1"/>
  <c r="C13" i="35" s="1"/>
  <c r="D22" i="35"/>
  <c r="D13" i="35" s="1"/>
  <c r="F22" i="27"/>
  <c r="F13" i="27" s="1"/>
  <c r="I12" i="2"/>
  <c r="H12" i="2"/>
  <c r="F12" i="2"/>
  <c r="L12" i="2"/>
  <c r="C22" i="27" l="1"/>
  <c r="C13" i="27" s="1"/>
  <c r="J12" i="2"/>
  <c r="E12" i="2"/>
  <c r="G12" i="2"/>
  <c r="K12" i="2"/>
</calcChain>
</file>

<file path=xl/comments1.xml><?xml version="1.0" encoding="utf-8"?>
<comments xmlns="http://schemas.openxmlformats.org/spreadsheetml/2006/main">
  <authors>
    <author>Bích Ngọc</author>
  </authors>
  <commentList>
    <comment ref="C27" authorId="0" shapeId="0">
      <text>
        <r>
          <rPr>
            <b/>
            <sz val="9"/>
            <color indexed="81"/>
            <rFont val="Tahoma"/>
            <family val="2"/>
          </rPr>
          <t>Bích Ngọc:</t>
        </r>
        <r>
          <rPr>
            <sz val="9"/>
            <color indexed="81"/>
            <rFont val="Tahoma"/>
            <family val="2"/>
          </rPr>
          <t xml:space="preserve">
Chính là dự án khoai tây của Cty Cp GVA, nhưng do GVA ko đủ 70% lao động là DTTS nên chuyển sang Bình Minh là đơn vị chủ trì, cùng thuộc liên kết</t>
        </r>
      </text>
    </comment>
  </commentList>
</comments>
</file>

<file path=xl/sharedStrings.xml><?xml version="1.0" encoding="utf-8"?>
<sst xmlns="http://schemas.openxmlformats.org/spreadsheetml/2006/main" count="1975" uniqueCount="682">
  <si>
    <t>Đơn vị tính: Triệu đồng</t>
  </si>
  <si>
    <t>STT</t>
  </si>
  <si>
    <t>Dự án/ Tiểu dự án</t>
  </si>
  <si>
    <t>Ghi chú</t>
  </si>
  <si>
    <t>A</t>
  </si>
  <si>
    <t>B</t>
  </si>
  <si>
    <t>TỔNG SỐ</t>
  </si>
  <si>
    <t>Dự án 1: Giải quyết tình trạng thiếu đất ở, nhà ở, đất sản xuất, nước sinh hoạt</t>
  </si>
  <si>
    <t>-</t>
  </si>
  <si>
    <t>Nội dung số 03: Hỗ trợ chuyển đổi nghề</t>
  </si>
  <si>
    <t>Dự án 3: Phát triển sản xuất nông, lâm nghiệp bền vững, phát huy tiềm năng, thế mạnh của các vùng miền để sản xuất hàng hóa theo chuỗi giá trị</t>
  </si>
  <si>
    <t>Tiểu dự án 2: Hỗ trợ phát triển sản xuất theo chuỗi giá trị, vùng trồng dược liệu quý, thúc đẩy khởi sự kinh doanh, khởi nghiệp và thu hút đầu tư vùng đồng bào dân tộc thiểu số và miền núi</t>
  </si>
  <si>
    <t>Dự án 5: Phát triển giáo dục đào tạo nâng cao chất lượng nguồn nhân lực</t>
  </si>
  <si>
    <t>Tiểu dự án 2: Bồi dưỡng kiến thức dân tộc; đào tạo dự bị đại học, đại học và sau đại học đáp ứng nhu cầu nhân lực cho vùng đồng bào dân tộc thiểu số và miền núi</t>
  </si>
  <si>
    <t>Tiểu dự án 4: Đào tạo nâng cao năng lực cho cộng đồng và cán bộ triển khai Chương trình ở các cấp</t>
  </si>
  <si>
    <t>Dự án 7: Chăm sóc sức khỏe Nhân dân, nâng cao thể trạng, tầm vóc người dân tộc thiểu số; phòng chống suy dinh dưỡng trẻ em</t>
  </si>
  <si>
    <t>Dự án 9: Đầu tư phát triển nhóm dân tộc thiểu số rất ít người và nhóm dân tộc còn nhiều khó khăn</t>
  </si>
  <si>
    <t>Dự án 10: Truyền thông, tuyên truyền, vận động trong vùng đồng bào dân tộc thiểu số và miền núi. Kiểm tra, giám sát đánh giá việc tổ chức thực hiện Chương trình</t>
  </si>
  <si>
    <t>II</t>
  </si>
  <si>
    <t>+</t>
  </si>
  <si>
    <t>Tổng số</t>
  </si>
  <si>
    <t>Nội dung</t>
  </si>
  <si>
    <t>Đơn vị</t>
  </si>
  <si>
    <t>Tổng</t>
  </si>
  <si>
    <t>Huyện Chợ Mới</t>
  </si>
  <si>
    <t>Huyện Chợ Đồn</t>
  </si>
  <si>
    <t>Huyện Ngân Sơn</t>
  </si>
  <si>
    <t>Huyện Bạch Thông</t>
  </si>
  <si>
    <t>Huyện Na Rì</t>
  </si>
  <si>
    <t>Huyện Pác Nặm</t>
  </si>
  <si>
    <t>Huyện Ba Bể</t>
  </si>
  <si>
    <t>Thành phố Bắc Kạn</t>
  </si>
  <si>
    <t>I</t>
  </si>
  <si>
    <t>Tiêu chí</t>
  </si>
  <si>
    <t>Nhu cầu số hộ được hỗ trợ chuyển đổi nghề</t>
  </si>
  <si>
    <t>Hộ</t>
  </si>
  <si>
    <t>Điểm số hộ được hỗ trợ chuyển đổi nghề</t>
  </si>
  <si>
    <t>III</t>
  </si>
  <si>
    <t>Triệu đồng</t>
  </si>
  <si>
    <t>IV</t>
  </si>
  <si>
    <t>V</t>
  </si>
  <si>
    <t>DỰ ÁN 1: Giải quyết tình trạng thiếu đất ở, nhà ở, đất sản xuất, nước sinh hoạt</t>
  </si>
  <si>
    <t>TỔNG CỘNG</t>
  </si>
  <si>
    <t>Xã</t>
  </si>
  <si>
    <t>Thôn</t>
  </si>
  <si>
    <t>Số điểm</t>
  </si>
  <si>
    <t>Sở Nội vụ</t>
  </si>
  <si>
    <t>Số xã vùng đồng bào dân tộc thiểu số</t>
  </si>
  <si>
    <t>DỰ ÁN 5: Phát triển giáo dục đào tạo nâng cao chất lượng nguồn nhân lực
TIỂU DỰ ÁN 2: Bồi dưỡng kiến thức dân tộc; đào tạo dự bị đại học, đại học và sau đại học đáp ứng nhu cầu nhân lực cho vùng đồng bào DTTS</t>
  </si>
  <si>
    <t>Dự kiến kinh phí ngân sách trung ương năm 2023 hỗ trợ theo điểm</t>
  </si>
  <si>
    <t>Sở Y tế</t>
  </si>
  <si>
    <t>Ban Dân tộc</t>
  </si>
  <si>
    <t>Ban Dân tộc tỉnh</t>
  </si>
  <si>
    <t>Tại Tiểu Dự án 2, có 02 nội dung:
+ Nội dung 1: Bồi dưỡng kiến thức dân tộc
+ Nội dung 2: Đào tạo dự bị đại học, đại học và sau đại học.
Theo dự thảo điều chỉnh, bổ sung Nghị quyết 02/2022/NQ-HĐND, giao cho Sở Giáo dục và Đào tạo 100% để thực hiện nội dung đào tạo đại học, sau đại học. Tuy nhiên chưa có căn cứ để giao cho sở Giáo dục và Đao tạo 100% nội dung 2 là theo số liệu rà soát hay theo hình thức nào.</t>
  </si>
  <si>
    <t>Số hộ phân bổ năm 2023</t>
  </si>
  <si>
    <t>Tổng vốn phân bổ năm 2023 (III+IV)</t>
  </si>
  <si>
    <t>Kinh phí hỗ trợ chuyển đổi nghề</t>
  </si>
  <si>
    <t>Vốn NSTW</t>
  </si>
  <si>
    <t>Tỷ lệ phân bổ (%)</t>
  </si>
  <si>
    <t>Kinh phí NSTW năm 2023 (Sự nghiệp giáo dục, đào tạo và dạy nghề)</t>
  </si>
  <si>
    <t>Tiểu dự án 1</t>
  </si>
  <si>
    <t>Biểu 07</t>
  </si>
  <si>
    <t>DỰ ÁN 5: Phát triển giáo dục đào tạo nâng cao chất lượng nguồn nhân lực
TIỂU DỰ ÁN 4: Đào tạo nâng cao năng lực cho cộng đồng và cán bộ triển khai Chương trình ở các cấp</t>
  </si>
  <si>
    <t>Tiểu dự án 4</t>
  </si>
  <si>
    <t>DỰ ÁN 7: Chăm sóc sức khỏe nhân dân, nâng cao thể trạng, tầm vóc người dân tộc thiểu số; 
phòng chống suy dinh dưỡng trẻ em</t>
  </si>
  <si>
    <t>Phân bổ cho Sở Y tế (Sự nghiệp y tế)</t>
  </si>
  <si>
    <t>Số tiền 
(triệu đồng)</t>
  </si>
  <si>
    <t>Phân bổ vốn ủy thác cho Chi nhánh Ngân hàng Chính sách xã hội tỉnh (Sự nghiệp kinh tế)</t>
  </si>
  <si>
    <t>Tiểu dự án 2</t>
  </si>
  <si>
    <t>NSTW</t>
  </si>
  <si>
    <t>Sở Thông tin và Truyền thông</t>
  </si>
  <si>
    <t>Sở Giáo dục và Đào tạo</t>
  </si>
  <si>
    <t>Ngân hàng Chính sách xã hội tỉnh</t>
  </si>
  <si>
    <t>Liên minh Hợp tác xã</t>
  </si>
  <si>
    <t>Sự nghiệp kinh tế</t>
  </si>
  <si>
    <t>Trong đó</t>
  </si>
  <si>
    <t>Cấp tỉnh</t>
  </si>
  <si>
    <t>Các huyện, thành phố</t>
  </si>
  <si>
    <t>Lĩnh vực chi ngân sách nhà nước</t>
  </si>
  <si>
    <t>Vốn đối ứng NSĐP</t>
  </si>
  <si>
    <t>Số kinh phí phân bổ lần này</t>
  </si>
  <si>
    <t>Số kinh phí chưa phân bổ</t>
  </si>
  <si>
    <t>4=5+6</t>
  </si>
  <si>
    <t>7=8+9</t>
  </si>
  <si>
    <t>10=11+12=4-7</t>
  </si>
  <si>
    <t>11=5-8</t>
  </si>
  <si>
    <t>12=6-9</t>
  </si>
  <si>
    <t>BIỂU TỔNG HỢP KINH PHÍ SỰ NGHIỆP THỰC HIỆN CHƯƠNG TRÌNH MỤC TIÊU QUỐC GIA PHÁT TRIỂN KINH TẾ - XÃ HỘI VÙNG ĐỒNG BÀO DÂN TỘC THIỂU SỐ VÀ MIỀN NÚI NĂM 2023
TỔNG HỢP THEO DỰ ÁN, TIỂU DỰ ÁN, NỘI DUNG</t>
  </si>
  <si>
    <t>Sự nghiệp giáo dục, đào tạo và dạy nghề</t>
  </si>
  <si>
    <t>Sự nghiệp Văn hóa Thông tin</t>
  </si>
  <si>
    <t>Sự nghiệp y tế</t>
  </si>
  <si>
    <t>Đơn vị,/địa phương</t>
  </si>
  <si>
    <t>Dự án 1</t>
  </si>
  <si>
    <t>Dự án 3</t>
  </si>
  <si>
    <t>Dự án 5</t>
  </si>
  <si>
    <t>Dự án 7</t>
  </si>
  <si>
    <t>Dự án 9</t>
  </si>
  <si>
    <t>Dự án 10</t>
  </si>
  <si>
    <t>Sư nghiệp kinh tế</t>
  </si>
  <si>
    <t xml:space="preserve"> Sự nghiệp Y tế</t>
  </si>
  <si>
    <t>Sự nghiệp văn hóa thông tin</t>
  </si>
  <si>
    <t>Tổng cộng</t>
  </si>
  <si>
    <t>NSĐP đối ứng</t>
  </si>
  <si>
    <t>Tổng dự toán phân bổ cho các đơn vị/địa phương năm 2023</t>
  </si>
  <si>
    <t>NỘI DUNG: Hỗ trợ chuyển đổi nghề</t>
  </si>
  <si>
    <r>
      <t>(</t>
    </r>
    <r>
      <rPr>
        <i/>
        <sz val="12"/>
        <rFont val="Times New Roman"/>
        <family val="1"/>
      </rPr>
      <t>Kèm theo Tờ trình số:          /TTr-UBND ngày          tháng 02 năm 2023 của UBND tỉnh</t>
    </r>
    <r>
      <rPr>
        <sz val="12"/>
        <rFont val="Times New Roman"/>
        <family val="1"/>
      </rPr>
      <t>)</t>
    </r>
  </si>
  <si>
    <t>Phân bổ cho Sở Thông tin và Truyền thông (Sự nghiệp văn hóa thông tin)</t>
  </si>
  <si>
    <t>Phân bổ cho Liên minh Hợp tác xã (Sự nghiệp văn hóa thông tin)</t>
  </si>
  <si>
    <t>DỰ ÁN 5: Phát triển giáo dục đào tạo nâng cao chất lượng nguồn nhân lực
TIỂU DỰ ÁN 2: Bồi dưỡng kiến thức dân tộc; đào tạo đại học sau đại học đáp ứng nhu cầu nhân lực cho đồng bào dân tộc thiểu số và miền núi</t>
  </si>
  <si>
    <t>Nội dung 1- Tiểu dự án 2</t>
  </si>
  <si>
    <t>Nội dung 2- Tiểu dự án 2</t>
  </si>
  <si>
    <t>Nội dung 1 - Tiểu dự án 2</t>
  </si>
  <si>
    <t>Nội dung 2 - Tiểu dự án 2</t>
  </si>
  <si>
    <t>Kinh phí đối ứng NSĐP năm 2023 (Không quy định vốn đối ứng)</t>
  </si>
  <si>
    <t>Chủ đầu tư</t>
  </si>
  <si>
    <t>Đơn vị chủ trì liên kết</t>
  </si>
  <si>
    <t>Địa chỉ đơn vị chủ trì liên kết</t>
  </si>
  <si>
    <t>Tên dự án/Kế hoạch</t>
  </si>
  <si>
    <t>Nội dung chính của dự án</t>
  </si>
  <si>
    <t>Địa bàn thực hiện dự án</t>
  </si>
  <si>
    <t>Thời gian thực hiện liên kết (không quá 05 năm)</t>
  </si>
  <si>
    <t>HUYỆN NGÂN SƠN</t>
  </si>
  <si>
    <t>UBND huyện Ngân Sơn</t>
  </si>
  <si>
    <t>Hợp tác xã Trồng cây ăn quả Hiệp Lực</t>
  </si>
  <si>
    <t>Xã Hiệp Lực, huyện Ngân Sơn, tỉnh Bắc Kạn</t>
  </si>
  <si>
    <t>Dự án liên kết sản xuất gắn với tiêu thụ sản phẩm cây hồng không hạt</t>
  </si>
  <si>
    <t>Xã Hiệp Lực và các xã lân cận trên địa bàn huyện</t>
  </si>
  <si>
    <t>2023-2025</t>
  </si>
  <si>
    <t>Hợp tác xã Nông nghiệp công nghệ cao Thành Đạt</t>
  </si>
  <si>
    <t>Dự án liên kết xây dựng vùng nguyên liệu và tiêu thụ sản phẩm bí xanh trên địa bàn huyện Ngân Sơn</t>
  </si>
  <si>
    <t>2023- 2025</t>
  </si>
  <si>
    <t>UBND xã Thuần Mang</t>
  </si>
  <si>
    <t>Hợp tác xã Thành Quang</t>
  </si>
  <si>
    <t>Thôn Bản Giang, xã Thuần Mang, huyện Ngân Sơn, tỉnh Bắc Kạn</t>
  </si>
  <si>
    <t>1. Hỗ trợ tư vấn xây dựng liên kết.
2. Đào tạo tập huấn kỹ thuật.
3.Hạ tầng phục vụ liên kết (Vật tư, trang thiết bị phục vụ sản xuất)
4. Hỗ trợ giống, vật tư, bao bì nhãn mác sản phẩm.</t>
  </si>
  <si>
    <t>2023 - 2025</t>
  </si>
  <si>
    <t>Hợp tác xã An Ngọc</t>
  </si>
  <si>
    <t>Thôn Pàu, xã Cốc Đán, huyện Ngân Sơn, tỉnh Bắc Kạn</t>
  </si>
  <si>
    <t>Dự án phát triển sản xuất liên kết theo chuỗi giá trị gắn với tiêu thụ sản phẩm bò thịt</t>
  </si>
  <si>
    <t>1. Hỗ trợ tư vấn xây dựng liên kết
2. Hỗ trợ mua giống, vật tư
3. Hỗ trợ máy móc, trang thiết bị</t>
  </si>
  <si>
    <t>UBND xã Thượng Quan</t>
  </si>
  <si>
    <t>Hợp tác xã Khẩu nua lếch Thượng Quan</t>
  </si>
  <si>
    <t>Xã Thượng Quan, huyện Ngân Sơn, tỉnh Bắc Kạn</t>
  </si>
  <si>
    <t>Dự án liên kết sản xuất gắn với tiêu thụ sản phẩm gạo khẩu nua lếch</t>
  </si>
  <si>
    <t>1. Tư vấn xây dựng liên kết
2. Đào tạo tập huấn kỹ thuật
3. Hỗ trợ giống, vật tư
4. Hỗ trợ máy móc, trang thiết bị sản xuất</t>
  </si>
  <si>
    <t>Xã Thượng Quan</t>
  </si>
  <si>
    <t>Tối thiểu 03 năm, bắt đầu thực hiện từ năm 2023</t>
  </si>
  <si>
    <t>HUYỆN CHỢ MỚI</t>
  </si>
  <si>
    <t>UBND huyện Chợ Mới</t>
  </si>
  <si>
    <t>Hợp tác xã Minh Sơn</t>
  </si>
  <si>
    <t>Huyện Đại Từ, tỉnh Thái Nguyên</t>
  </si>
  <si>
    <t>1. Tư vấn xây dựng liên kết
2. Đào tạo tập huấn kỹ thuật
3. Hỗ trợ giống, vật tư</t>
  </si>
  <si>
    <t>Các xã, thị trấn trên địa bàn huyện Chợ Mới</t>
  </si>
  <si>
    <t>Tối thiểu 05 năm, bắt đầu thực hiện từ năm 2023</t>
  </si>
  <si>
    <t>Hợp tác xã Mai Hoa</t>
  </si>
  <si>
    <t>Dự án liên kết sản xuất và tiêu thụ sản phẩm gà thịt</t>
  </si>
  <si>
    <t>Xã Quảng Chu; và các xã trên địa bàn huyện</t>
  </si>
  <si>
    <t>Hợp tác xã Bản Đén 2</t>
  </si>
  <si>
    <t>Thôn Bản Đén 2, Quảng Chu,  huyện Chợ Mới</t>
  </si>
  <si>
    <t>Dự án liên kết sản xuất gắn với tiêu thụ sản phẩm bò thịt vỗ béo</t>
  </si>
  <si>
    <t>Công ty TNHH đầu tư phát triển An Lạc Sơn</t>
  </si>
  <si>
    <t>Dự án hỗ trợ phát triển dược liệu (trà hoa vàng)</t>
  </si>
  <si>
    <t>1. Hỗ trợ tư vấn xây dựng liên kết.
2. Đào tạo tập huấn kỹ thuật.
3.Vật tư, trang thiết bị phục vụ sản xuất
4. Hỗ trợ giống, vật tư</t>
  </si>
  <si>
    <t>Xã Bình Văn và các xã các xã lân cận trên địa bàn huyện Chợ Mới, tỉnh Bắc Kạn</t>
  </si>
  <si>
    <t>Hợp tác xã Hoàng Phương</t>
  </si>
  <si>
    <t>Thôn Trá Lấu, xã Yên Hân, huyện Chợ Mới</t>
  </si>
  <si>
    <t>1. Hỗ trợ tư vấn xây dựng liên kết.
2. Đào tạo tập huấn kỹ thuật.
3. Vật tư, trang thiết bị phục vụ sản xuất
4. Hỗ trợ giống, vật tư</t>
  </si>
  <si>
    <t>Các thôn trên địa bàn xã Yên Hân, huyện Chợ Mới</t>
  </si>
  <si>
    <t>Hợp tác xã Trà Hạnh Phúc</t>
  </si>
  <si>
    <t>Dự án phát triển kinh tế tập thể, từ trồng, chế biến các sản phẩm hoa hồng theo hướng hữu cơ</t>
  </si>
  <si>
    <t>Hợp Tác xã Mai Lạp</t>
  </si>
  <si>
    <t>Xã Mai Lạp, huyện Chợ Mới</t>
  </si>
  <si>
    <t>Dự án trồng mới liên kết gắn với tiêu thụ sản phẩm cây Cam</t>
  </si>
  <si>
    <t>Xã Mai Lạp huyện Chợ Mới</t>
  </si>
  <si>
    <t xml:space="preserve"> Hợp tác xã Thành Đạt </t>
  </si>
  <si>
    <t xml:space="preserve"> Dự án liên kết sản xuất gắn với tiêu thụ sản phẩm cá ao thương phẩm </t>
  </si>
  <si>
    <t>HUYỆN NA RÌ</t>
  </si>
  <si>
    <t>Xã văn Lang
 và các xã lân cận</t>
  </si>
  <si>
    <t xml:space="preserve">HTX dịch vụ sản xuất nông lâm nghiệp Na Rì 
</t>
  </si>
  <si>
    <t>HUYỆN PÁC NẶM</t>
  </si>
  <si>
    <t>Thôn Nà Coóc, xã Bộc Bố, huyện Pác Nặm, tỉnh Bắc Kạn</t>
  </si>
  <si>
    <t>Dự án liên kết sản xuất gắn với tiêu thụ sản phẩm lợn thịt bản địa</t>
  </si>
  <si>
    <t>Tối thiểu 3 năm, bắt đầu thực hiện từ năm 2023</t>
  </si>
  <si>
    <t>Hợp tác xã Lộc Tú Anh</t>
  </si>
  <si>
    <t>Thôn Đông Lẻo, xã Bộc Bố, huyện Pác Nặm, tỉnh Bắc Kạn</t>
  </si>
  <si>
    <t>Dự án Liên kết sản xuất gắn với tiêu thụ gà thịt (Gà Ri lai)</t>
  </si>
  <si>
    <t>HUYỆN CHỢ ĐỒN</t>
  </si>
  <si>
    <t>Phòng Nông nghiệp và PTNT</t>
  </si>
  <si>
    <t>Hợp tác xã Lợi Lộc</t>
  </si>
  <si>
    <t>Thôn Bản Quá, xã Nam Cường, huyện Chợ Đồn, tỉnh Bắc Kạn</t>
  </si>
  <si>
    <t>Xã Nam Cường và các xã trên địa bàn huyện Chợ Đồn</t>
  </si>
  <si>
    <t>UBND xã Bằng Phúc</t>
  </si>
  <si>
    <t>Hợp tác xã nông nghiệp Bằng Phúc</t>
  </si>
  <si>
    <t>Thôn Nà Pài, xã Bằng Phúc, huyện Chợ Đồn, tỉnh Bắc Kạn</t>
  </si>
  <si>
    <t>Dự án liên kết sản xuất gắn với tiêu thụ sản phẩm chăn nuôi Trâu sinh sản</t>
  </si>
  <si>
    <t>Xã Bằng Phúc, huyện Chợ Đồn, tỉnh Bắc Kạn</t>
  </si>
  <si>
    <t>UBND xã Yên Mỹ</t>
  </si>
  <si>
    <t>Hợp tác xã Bánh Chưng Xanh</t>
  </si>
  <si>
    <t>Thôn Pác Khoàng, xã Yên Mỹ, huyện Chợ Đồn, tỉnh Bắc Kạn</t>
  </si>
  <si>
    <t>Dự án liên kết sản xuất gắn với tiêu thụ sản phẩm chăn nuôi gà thả vườn thương phẩm</t>
  </si>
  <si>
    <t>Hợp tác xã Rượu men lá Thanh Tâm</t>
  </si>
  <si>
    <t>Dự án liên kết sản xuất gắn với tiêu thụ sản phẩm chăn nuôi Bò sinh sản</t>
  </si>
  <si>
    <t>Hợp tác xã Hồng Luân</t>
  </si>
  <si>
    <t>Thôn Nà Lược xã Tân lập, huyện chợ Đồn</t>
  </si>
  <si>
    <t>Xã Tân Lập và các xã trên địa bàn huyện Chợ Đồn</t>
  </si>
  <si>
    <t>Hợp tác xã rượu men lá Bằng Phúc</t>
  </si>
  <si>
    <t>Dự án liên kết sản xuất gắn với tiêu thụ sản phẩm chè San Tuyết Bằng Phúc</t>
  </si>
  <si>
    <t>Hợp tác xã nông lâm Nghĩa Tá</t>
  </si>
  <si>
    <t xml:space="preserve">Dự án liên kết sản xuất, sơ chế gắn với tiêu thụ sản phẩm chè hoa vàng </t>
  </si>
  <si>
    <t xml:space="preserve">Xã Nghĩa Tá và các xã lân cận của huyện Chợ Đồn </t>
  </si>
  <si>
    <t>VI</t>
  </si>
  <si>
    <t>HUYỆN BA BỂ</t>
  </si>
  <si>
    <t>HTX Thành Phát</t>
  </si>
  <si>
    <t>Thôn Nà Tạ, xã Thượng Giáo, huyện Ba Bể, tỉnh Bắc Kạn</t>
  </si>
  <si>
    <t>Dự án hỗ trợ phát triển sản xuất liên kết theo chuỗi giá trị gắn với tiêu thụ chăn nuôi bò sinh sản</t>
  </si>
  <si>
    <t xml:space="preserve">1. Hỗ trợ tập huấn kỹ thuật.
2. Hỗ trợ giống, vật tư. </t>
  </si>
  <si>
    <t>Năm 2023-2025</t>
  </si>
  <si>
    <t>HTX dịch vụ du lịch Lủng Cháng</t>
  </si>
  <si>
    <t>Thôn Bản Mới, xã Hà Hiệu, huyện Ba Bể, tỉnh Bắc Kạn</t>
  </si>
  <si>
    <t>Dự án hỗ trợ phát triển sản xuất liên kết theo chuỗi giá trị gắn với tiêu thụ sản phẩm chăn nuôi lợn thịt bản địa</t>
  </si>
  <si>
    <t>1.Hỗ trợ tập huấn kỹ thuật.
2. Hỗ trợ giống, vật tư.</t>
  </si>
  <si>
    <t>HTX NLN tổng hợp Tân Phước</t>
  </si>
  <si>
    <t>Dự án hỗ trợ phát triển sản xuất liên kết theo chuỗi giá trị gắn với tiêu thụ sản phẩm chăn nuôi trâu, bò vỗ béo</t>
  </si>
  <si>
    <t>1. Hỗ trợ tập huấn kỹ thuật.
2. Hỗ trợ  thức ăn, thuốc thú y</t>
  </si>
  <si>
    <t>Xã Phúc Lộc, huyện Ba Bể, tỉnh Bắc Kạn</t>
  </si>
  <si>
    <t>HTX Nhung Luỹ</t>
  </si>
  <si>
    <t>Thôn Khuổi Luồm, xã Yến Dương, huyện Ba Bể, tỉnh Bắc Kạn</t>
  </si>
  <si>
    <t xml:space="preserve">Dự án hỗ trợ phát triển sản xuất liên kết theo chuỗi giá trị gắn với tiêu thụ sản phẩm chăn nuôi lợn thịt </t>
  </si>
  <si>
    <t>Xã Yến Dương, huyện Ba Bể, tỉnh Bắc Kạn</t>
  </si>
  <si>
    <t>HTX Nông lâm tổng hợp Địa Linh</t>
  </si>
  <si>
    <t>Thôn Tát Dài, xã Địa Linh, huyện Ba Bể</t>
  </si>
  <si>
    <t>Thôn Nà Cấy, Tiền Phòng, Cốc Pái, huyện Ba Bể, tỉnh Bắc Kạn</t>
  </si>
  <si>
    <t>HTX Chè Mỹ Phương</t>
  </si>
  <si>
    <t>Thôn Pùng Chằm, Xã Mỹ Phương, huyện Ba Bể, tỉnh Bắc Kạn</t>
  </si>
  <si>
    <t xml:space="preserve">1. Hỗ trợ tập huấn kỹ thuật.
2. Hỗ trợ vật tư. </t>
  </si>
  <si>
    <t>Xã Mỹ Phương, huyện Ba Bể, tỉnh Bắc Kạn</t>
  </si>
  <si>
    <t>Năm 2023-2026</t>
  </si>
  <si>
    <t>Xóm Hồng Thái 1, xã Tân Cương, TP Thái  Nguyên, tỉnh Thái Nguyên</t>
  </si>
  <si>
    <t>Dự án hỗ trợ phát triển sản xuất liên kết theo chuỗi giá trị gắn với tiêu thụ sản phẩm cải tạo thâm canh cây chè trung du</t>
  </si>
  <si>
    <t>1. Hỗ trợ tập huấn kỹ thuật
2. Hỗ trợ vật tư và trang thiết bị phục vụ sản xuất.</t>
  </si>
  <si>
    <t>Xã Chu Hương, huyện Ba Bể, tỉnh Bắc Kạn</t>
  </si>
  <si>
    <t>Năm 2022-2027</t>
  </si>
  <si>
    <t>VII</t>
  </si>
  <si>
    <t>HUYỆN BẠCH THÔNG</t>
  </si>
  <si>
    <t>Thôn Đon Bây xã 
Vi Hương huyện Bạch Thông, tỉnh Bắc Kạn</t>
  </si>
  <si>
    <t>Liên kết sản xuất và tiêu thụ sản phẩm cá nước lạnh</t>
  </si>
  <si>
    <t>Tập huấn kỹ thuật; Vật tư, trang thiết bị, giống, nguyên liệu; tư vấn xây dựng liên kết, chi phí khảo sát đánh giá, xây dựng phương án, kế hoạch kinh doanh, đánh giá trị trường, phương án phát triển thị trường.</t>
  </si>
  <si>
    <t>Xã Vi Hương</t>
  </si>
  <si>
    <t>HTX 
Hòa Phát</t>
  </si>
  <si>
    <t>Thôn Nà Nghịu,
 xã Lục Bình, huyện Bạch Thông, tỉnh Bắc Kạn</t>
  </si>
  <si>
    <t>Dự án liên kết trong sản xuất và tiêu thụ sản phẩm lợn sinh sản bản địa</t>
  </si>
  <si>
    <t>Sĩ Bình</t>
  </si>
  <si>
    <t xml:space="preserve">HTX Dền Vang
 </t>
  </si>
  <si>
    <t>Dự án liên kết sản xuất theo chuỗi giá trị chăn nuôi trâu sinh sản</t>
  </si>
  <si>
    <t>HTX Mộc Lan Rừng</t>
  </si>
  <si>
    <t>Tổ 4, phường Xuất Hóa, TP Bắc Kạn</t>
  </si>
  <si>
    <t>Dự án phát triển sản xuất liên kết theo chuỗi giá trị chăn nuôi lợn sinh sản bản địa</t>
  </si>
  <si>
    <t>Cao Sơn, Vũ Muộn, Sĩ Bình</t>
  </si>
  <si>
    <t>HTX 
Thiên An</t>
  </si>
  <si>
    <t>Thôn Nà Ít, xã Vi
 Hương, huyện Bạch Thông, tỉnh Bắc Kạn</t>
  </si>
  <si>
    <t>HTX Bản Đôn</t>
  </si>
  <si>
    <t>Thôn Bản Chiêng, xã Đôn Phong huyện Bạch Thông, tỉnh Bắc Kạn</t>
  </si>
  <si>
    <t>Dự án liên kết sản xuất gắn với tiêu thụ sản phẩm chăn nuôi trâu sinh sản</t>
  </si>
  <si>
    <t>xã Đôn Phong</t>
  </si>
  <si>
    <t>2028 - 2025</t>
  </si>
  <si>
    <t>HTX Dền Vang</t>
  </si>
  <si>
    <t>Thôn Nà Nghịu,
 xã Lục Bình, huyện bạch Thông, tỉnh Bắc Kạn</t>
  </si>
  <si>
    <t xml:space="preserve">Dự án phát triển sản xuất liên kết theo chuỗi giá trị lúa hàng hóa </t>
  </si>
  <si>
    <t>HTX
 Dền Vang</t>
  </si>
  <si>
    <t>Thôn Bản
 Piềng, xã Lục Bình, huyện Bạch thông</t>
  </si>
  <si>
    <t>Hỗ trợ phát triển
 sản xuất liên kết theo chuỗi giá trị trồng và tiêu thụ khoai tây nguyên liệu</t>
  </si>
  <si>
    <t>Hợp tác xã Hòa Phát</t>
  </si>
  <si>
    <t>Dự án liên kết sản xuất và tiêu thụ sản phẩm trâu, bò vỗ béo</t>
  </si>
  <si>
    <t>Xã Lục Bình</t>
  </si>
  <si>
    <t>Chủ đầu tư (UBND cấp xã)</t>
  </si>
  <si>
    <t>Cộng đồng dân cư (Nhóm hộ, Tổ hợp tác)</t>
  </si>
  <si>
    <t>Địa chỉ nhóm hộ, Tổ hợp tác</t>
  </si>
  <si>
    <t>Tên dự án/Phương án sản xuất</t>
  </si>
  <si>
    <t>UBND xã Cốc Đán</t>
  </si>
  <si>
    <t>Xã Cốc Đán</t>
  </si>
  <si>
    <t>Dự án trồng cây dẻ ghép</t>
  </si>
  <si>
    <t>Hỗ trợ giống, phân bón, tập huấn kỹ thuật, chi phí Ban quản lý</t>
  </si>
  <si>
    <t>UBND xã Hiệp Lực</t>
  </si>
  <si>
    <t>Xã Hiệp Lực</t>
  </si>
  <si>
    <t>Dự án chăn nuôi lợn nái sinh sản</t>
  </si>
  <si>
    <t>Thị trấn Nà Phặc</t>
  </si>
  <si>
    <t>Dự án chăn
 nuôi lợn nái sinh sản</t>
  </si>
  <si>
    <t>Dự án hỗ
 trợ sản xuất lúa theo hướng hữu cơ</t>
  </si>
  <si>
    <t>UBND xã Vân Tùng</t>
  </si>
  <si>
    <t>Xã Vân Tùng</t>
  </si>
  <si>
    <t>Dự án trồng nấm hương</t>
  </si>
  <si>
    <t>UBND xã Bằng Vân</t>
  </si>
  <si>
    <t>Xã Bằng Vân</t>
  </si>
  <si>
    <t>Dự án chăn nuôi lợn thịt</t>
  </si>
  <si>
    <t>xã Bằng Vân</t>
  </si>
  <si>
    <t>UBND xã Đức Vân</t>
  </si>
  <si>
    <t>xã Đức Vân</t>
  </si>
  <si>
    <t xml:space="preserve">Dự án nuôi lơn thịt bản địa </t>
  </si>
  <si>
    <t>Xã Đức Vân</t>
  </si>
  <si>
    <t xml:space="preserve">Dự án chăn nuôi Lợn thịt </t>
  </si>
  <si>
    <t>UBND xã Thượng Ân</t>
  </si>
  <si>
    <t>Xã Thượng Ân</t>
  </si>
  <si>
    <t>Dự án nuôi gà ri lai</t>
  </si>
  <si>
    <t>Giống, vật tư, tập huấn kỹ thuật, chi phí Ban quản lý</t>
  </si>
  <si>
    <t>Xã Thuần Mang</t>
  </si>
  <si>
    <t>Dự án nuôi gà thịt</t>
  </si>
  <si>
    <t>Trên địa bàn thôn, khu xã Bằng Vân</t>
  </si>
  <si>
    <t>Dự án chăn nuôi lợn thịt bản địa</t>
  </si>
  <si>
    <t>Dự án chăn nuôi chăn nuôi lợn thịt</t>
  </si>
  <si>
    <t>Dự án chăn nuôi gà thịt</t>
  </si>
  <si>
    <t>UBND xã Trung Hòa</t>
  </si>
  <si>
    <t>Thôn Nà Pán, Bản Hòa</t>
  </si>
  <si>
    <t>Dự án trồng và sơ chế tinh bột Dong riềng</t>
  </si>
  <si>
    <t>Hỗ trợ giống, vật tư, trang thiết bị phục vụ sản xuất, tập huấn kỹ thuật, Ban quản lý</t>
  </si>
  <si>
    <t>Xã Trung Hòa</t>
  </si>
  <si>
    <t>UBND xã Yên Hân</t>
  </si>
  <si>
    <t>Các thôn trên địa bàn xã</t>
  </si>
  <si>
    <t xml:space="preserve">Cộng đồng dân cư
</t>
  </si>
  <si>
    <t>Dự án hỗ trợ PTSX công đồng thâm canh cải tạo chè Shan tuyết</t>
  </si>
  <si>
    <t>UBND xã Như Cố</t>
  </si>
  <si>
    <t>Nhóm hộ</t>
  </si>
  <si>
    <t>Thôn Nà Luống</t>
  </si>
  <si>
    <t>Dự án hỗ trợ PTSX cộng đồng chăn nuôi dê</t>
  </si>
  <si>
    <t>Hỗ trợ giống, vật tư, tập huấn</t>
  </si>
  <si>
    <t>UBND xã Hoà Mục</t>
  </si>
  <si>
    <t>Dự án hỗ trợ phát triển sản xuất cộng đồng chăn nuôi gà thịt</t>
  </si>
  <si>
    <t>UBND xã Thanh Thịnh</t>
  </si>
  <si>
    <t>Các Thôn: Khuổi Lót; Nà Giảo; Nà Ngài</t>
  </si>
  <si>
    <t>UBND xã Bình Văn</t>
  </si>
  <si>
    <t xml:space="preserve">Nhóm hộ </t>
  </si>
  <si>
    <t>Dự án hỗ trợ phát triển sản xuất cộng đồng chăn nuôi Bò bỗ béo</t>
  </si>
  <si>
    <t>Hỗ trợ giống,vật tư, tập huấn kỹ thuật</t>
  </si>
  <si>
    <t>UBND xã Cao Kỳ</t>
  </si>
  <si>
    <t>UBND xã Tân Sơn</t>
  </si>
  <si>
    <t>Dự án hỗ trợ phát triển sản xuất cộng đồng chăn nuôi lợn thịt</t>
  </si>
  <si>
    <t>Dự án hỗ trợ phát triển sản xuất cộng đồng chăn nuôi gà thịt.</t>
  </si>
  <si>
    <t>UBND xã Quảng Chu</t>
  </si>
  <si>
    <t>Dự án hỗ trợ PTSX cộng đồng chăn nuôi gà thịt</t>
  </si>
  <si>
    <t>UBND xã Nông Hạ</t>
  </si>
  <si>
    <t>Tập huấn kỹ thuật, cung cấp giống, vật tư chăn nuôi lợn</t>
  </si>
  <si>
    <t>Dự án trồng dưa chuột</t>
  </si>
  <si>
    <t>Tập huấn kỹ thuật, cung cấp giống, vật tư trồng dưa chuột</t>
  </si>
  <si>
    <t>UBND xã Yên Cư</t>
  </si>
  <si>
    <t>Dự án hỗ trợ PTSX cộng đồng vỗ béo trâu, bò</t>
  </si>
  <si>
    <t>Hỗ trợ tập huấn kỹ thuật, thức ăn hỗn hợp, thuốc tẩy ký sinh trùng</t>
  </si>
  <si>
    <t>thôn
 Phiêng Dường</t>
  </si>
  <si>
    <t>Dự án hỗ trợ PTKT  công đồng chăn  nuôi lợn thịt</t>
  </si>
  <si>
    <t>Dự án hỗ trợ PTKT cộng đồng hỗ trợ thâm canh cây hồi</t>
  </si>
  <si>
    <t xml:space="preserve">Hỗ trợ tập huấn kỹ thuật phân bón, thuốc BVTV, </t>
  </si>
  <si>
    <t>UBND xã Mai Lạp</t>
  </si>
  <si>
    <t>Dự án hỗ trợ phát triển sản xuất cộng đồng chăn trâu bò, vỗ béo</t>
  </si>
  <si>
    <t>Dự án hỗ trợ phát triển sản xuất cộng đồng trồng trọt tiêu thụ sản phẩm cây bí Xanh, bí đỏ.</t>
  </si>
  <si>
    <t>UBND xã Thanh Mai</t>
  </si>
  <si>
    <t>Dự án hỗ trợ phát triển sản xuất cộng đồng chăn nuôi dê sinh sản</t>
  </si>
  <si>
    <t>UBND xã Thanh Vận</t>
  </si>
  <si>
    <t>Thôn Nà Đon</t>
  </si>
  <si>
    <t>Dự án Hỗ trợ phát triến sản xuất cộng đồng chăn nuôi vịt cổ xanh</t>
  </si>
  <si>
    <t>Cộng đồng dân cư</t>
  </si>
  <si>
    <t>Xã Thanh Vận</t>
  </si>
  <si>
    <t>Dự án  hỗ trợ phát triển sản xuất cộng đồng chăn nuôi dê</t>
  </si>
  <si>
    <t>Chăn nuôi lợn thịt</t>
  </si>
  <si>
    <t>Chăn nuôi trâu sinh sản</t>
  </si>
  <si>
    <t>Xã Yên Thịnh</t>
  </si>
  <si>
    <t>Xã Bằng Lãng</t>
  </si>
  <si>
    <t>Xã Bằng Phúc</t>
  </si>
  <si>
    <t>UBND Xã Lương Bằng</t>
  </si>
  <si>
    <t>Xã Lương Bằng</t>
  </si>
  <si>
    <t>Trồng cây cam</t>
  </si>
  <si>
    <t>Chăn nuôi gà thịt</t>
  </si>
  <si>
    <t>Xã Bản Thi</t>
  </si>
  <si>
    <t>Xã Đại Sảo</t>
  </si>
  <si>
    <t>Xã Yên Mỹ</t>
  </si>
  <si>
    <t>Xã Xuân Lạc</t>
  </si>
  <si>
    <t>UBND Xã Quảng Bạch</t>
  </si>
  <si>
    <t>Xã Quảng Bạch</t>
  </si>
  <si>
    <t>UBND xã Bằng Thành</t>
  </si>
  <si>
    <t>Hỗ trợ con giống, thức ăn, vật tư, tập huấn kỹ thuật</t>
  </si>
  <si>
    <t>UBND xã Bộc Bố</t>
  </si>
  <si>
    <t>Dự án trồng cây Lê</t>
  </si>
  <si>
    <t>Hỗ trợ cây giống, vật tư, chuyển giao kỹ thuật</t>
  </si>
  <si>
    <t>Dự án chăn nuôi trâu bò sinh sản</t>
  </si>
  <si>
    <t>Hỗ trợ con giống, thức ăn, vật tư, chuyển giao kỹ thuật</t>
  </si>
  <si>
    <t>Thôn Nà Dài, 
Đông Đăm, xã Hà Hiệu</t>
  </si>
  <si>
    <t xml:space="preserve">Chăn nuôi gà thịt  </t>
  </si>
  <si>
    <t>Hỗ trợ Tập huấn kỹ thuật, Xây dựng và quản lý dự án,
Giống và thức ăn, thuốc thú y, Vắc xin</t>
  </si>
  <si>
    <t>Thôn Đông Đăm, Lủng Tráng, xã Hà Hiệu</t>
  </si>
  <si>
    <t>Chăn nuôi lợn
 thịt bản địa</t>
  </si>
  <si>
    <t>Thôn Cốc Phấy, Khưa Quang, xã Đồng Phúc</t>
  </si>
  <si>
    <t xml:space="preserve">Chăn nuôi lợn thịt bản địa </t>
  </si>
  <si>
    <t>UBND xã Bành Trạch</t>
  </si>
  <si>
    <t>Thôn Bản Hon, xã Bành Trạch</t>
  </si>
  <si>
    <t>Dự án nuôi lợn thịt bản địa</t>
  </si>
  <si>
    <t>UBND xã Mỹ Phương</t>
  </si>
  <si>
    <t>xã Mỹ Phương</t>
  </si>
  <si>
    <t>Cải tạo thâm canh 
cây chè</t>
  </si>
  <si>
    <t>Thôn Nà Cà,
 Mỹ Vy, Bjoóc Ve</t>
  </si>
  <si>
    <t>Thôn Khuổi Lùng, xã Mỹ Phương</t>
  </si>
  <si>
    <t>Dự án trồng cây dược liệu bình vôi đỏ, xạ đen</t>
  </si>
  <si>
    <t>Thôn Khuổi Lùng</t>
  </si>
  <si>
    <t>Nhóm hộ</t>
  </si>
  <si>
    <t>Dự án chăn nuôi gà sinh sản</t>
  </si>
  <si>
    <t>xã Nguyên Phúc</t>
  </si>
  <si>
    <t>DỰ ÁN 3: Phát triển sản xuất nông lâm nghiệp bền vững, phát huy tiềm năng, thế mạnh của các vùng miền để sản xuất hàng hóa theo chuỗi giá trị
TIỂU DỰ ÁN 2: Dự án hỗ trợ phát triển sản xuất theo chuỗi giá trị</t>
  </si>
  <si>
    <t>Tỷ lệ kinh phí NSNN trên tổng KP thực hiện DA (%)</t>
  </si>
  <si>
    <t>Tổng cộng</t>
  </si>
  <si>
    <t>Đề nghị NSNN hỗ trợ</t>
  </si>
  <si>
    <t>Đối ứng của HTX và người dân</t>
  </si>
  <si>
    <t>Tư vấn xây dựng liên kết; Tập huấn kỹ thuật; Hỗ trợ vật tư, trang thiết bị phục vụ sản xuất; Hỗ trợ giống, vật tư</t>
  </si>
  <si>
    <t>1. Tư vấn xây dựng liên kết
2. Đào tạo tập huấn kỹ thuật
3.Vật tư, trang thiết bị phục vụ sản xuất
4. Hỗ trợ giống, vật tư</t>
  </si>
  <si>
    <t>Tư vấn, vật tư</t>
  </si>
  <si>
    <t>Tổng KP thuộc NSNN đã được bố trí từ năm 2022 trở về trước</t>
  </si>
  <si>
    <t>Sở Nông nghiệp và phát triển Nông thôn đề nghị bố trí năm 2023 từ nguồn NSNN</t>
  </si>
  <si>
    <t>Sở Tài chính thẩm định kinh phí cấp năm 2023 từ nguồn NSNN</t>
  </si>
  <si>
    <t>Dự án liên kết trong sản xuất và tiêu thụ sản phẩm nấm hương</t>
  </si>
  <si>
    <t>Trên địa bàn xã Thuần Mang và các xã lân cận trên địa bàn huyện</t>
  </si>
  <si>
    <t>Xã Thượng Quan và các xã lân cận trên địa bàn huyện Ngân Sơn</t>
  </si>
  <si>
    <t>Trên địa bàn xã Thượng Quan, huyện Ngân Sơn</t>
  </si>
  <si>
    <t>Dự án liên kết sản xuất và tiêu thụ sản phẩm lợn bản địa sinh sản</t>
  </si>
  <si>
    <t>Thôn Làng Chẽ, Quảng Chu, huyện Chợ Mới</t>
  </si>
  <si>
    <t>Xã Bình Văn, huyện Chợ Mới, tỉnh Bắc Kạn</t>
  </si>
  <si>
    <t>Dự án phát triển trồng cây dược liệu (cây Quế)</t>
  </si>
  <si>
    <t>Thôn Tổng Tàng, xã Cao Kỳ, huyện Chợ Mới</t>
  </si>
  <si>
    <t>Các thôn trên địa bàn xã Cao Kỳ, huyện Chợ Mới</t>
  </si>
  <si>
    <t xml:space="preserve"> xã Nông Hạ, huyện Chợ Mới</t>
  </si>
  <si>
    <t>Hỗ trợ tư vấn, giống, vật tư, phân bón, tập huấn</t>
  </si>
  <si>
    <t>Xã Văn Lang</t>
  </si>
  <si>
    <t>xã Liêm Thủy</t>
  </si>
  <si>
    <t>xã Trần Phú</t>
  </si>
  <si>
    <t>UBND
 huyện Na Rì</t>
  </si>
  <si>
    <t>Dự án liên kết sản xuất và tiêu thụ sản phẩm dong riềng</t>
  </si>
  <si>
    <t>Hỗ trợ tư vấn xây dựng liên kết, tập huấn, giống, vật tư phân bón</t>
  </si>
  <si>
    <t>HTX Việt Cường</t>
  </si>
  <si>
    <t>HTX Bình Minh</t>
  </si>
  <si>
    <t>Dự án liên kết sản xuất và tiêu thụ sản phẩm lợn thịt bản địa</t>
  </si>
  <si>
    <t>Hỗ trợ tư vấn xây dựng liên kết, tập huấn, giống, vật tư thức ăn</t>
  </si>
  <si>
    <t>Dự án PTSX liên kết theo chuỗi giá trị Khoai tây</t>
  </si>
  <si>
    <t>Dự án liên kết sản xuất và tiêu thụ sản phẩm cá tầm nuôi trong lồng bè</t>
  </si>
  <si>
    <t>HTX cá nước lạnh Ân Tình</t>
  </si>
  <si>
    <t>Các xã trên địa bàn huyện Na Rì</t>
  </si>
  <si>
    <t>Hỗ trợ tư vấn liên kết, hạ tầng, giống vật tư thức ăn</t>
  </si>
  <si>
    <t>Xã Bộc Bố và các xã lân cận huyện Pác Nặm</t>
  </si>
  <si>
    <t>UBND huyện Pác Nặm</t>
  </si>
  <si>
    <t>Hợp tác xã Giả Ve</t>
  </si>
  <si>
    <t>Xã Bộc Bố và các xã lân cận của huyện Pác Nặm, tỉnh Bắc Kạn</t>
  </si>
  <si>
    <t>Xã Yên Mỹ, huyện Chợ Đồn, tỉnh Bắc Kạn</t>
  </si>
  <si>
    <t>Xã Nghĩa Tá, huyện Chợ Đồn, tỉnh Bắc Kạn</t>
  </si>
  <si>
    <t>Thôn Nà Ché, Bản Pục, Nà Săm, Pác Phai, xã Thượng Giáo, huyện Ba Bể</t>
  </si>
  <si>
    <t>Thôn Đông Đăm, thôn Lủng Tráng, thôn Nà Dài, xã Hà Hiệu, huyện Ba Bể</t>
  </si>
  <si>
    <t>Thôn Khuổi Trả, xã Phúc Lộc, huyện Ba Bể, tỉnh Bắc Kạn</t>
  </si>
  <si>
    <t>Dự án hỗ trợ phát triển sản xuất liên kết theo chuỗi giá trị gắn với tiêu thụ sản phẩn cải tạo thâm canh cây chè trung du</t>
  </si>
  <si>
    <t>HTX Nông nghiệp và du lịch Bắc Thái</t>
  </si>
  <si>
    <t xml:space="preserve">HTX DVNLN &amp; XD Hoa Sơn </t>
  </si>
  <si>
    <t>UBND
 huyện Bạch Thông</t>
  </si>
  <si>
    <t>Xã Vi Hương và một số xã lân cận của huyện Bạch Thông</t>
  </si>
  <si>
    <t>Xã Sĩ Bình</t>
  </si>
  <si>
    <t>2022-2024</t>
  </si>
  <si>
    <t>Dự án du lịch sinh thái trải nghiệm gắn với tiêu thụ các sản phẩm nông sản bản địa</t>
  </si>
  <si>
    <t>Xã Lục Bình và một số xã lân cận</t>
  </si>
  <si>
    <t>Xã Mỹ Thanh, Sỹ Bình</t>
  </si>
  <si>
    <t>Thôn Nà Nghịu, xã Lục Bình, huyện Bạch Thông</t>
  </si>
  <si>
    <t>Dự kiến tổng kinh phí thực hiện dự án</t>
  </si>
  <si>
    <t>UBND thị trấn Nà Phặc</t>
  </si>
  <si>
    <t>UBND Xã Yên Phong</t>
  </si>
  <si>
    <t>UBND Xã Nghĩa Tá</t>
  </si>
  <si>
    <t>UBND Xã Nam Cường</t>
  </si>
  <si>
    <t>UBND Xã Yên Thịnh</t>
  </si>
  <si>
    <t>UBND Xã Bằng Lãng</t>
  </si>
  <si>
    <t>UBND Xã Bằng Phúc</t>
  </si>
  <si>
    <t>UBND TT Bằng Lũng</t>
  </si>
  <si>
    <t>UBND Xã Đồng Thắng</t>
  </si>
  <si>
    <t>Xã Tân Lập</t>
  </si>
  <si>
    <t>Xã Bình Trung</t>
  </si>
  <si>
    <t>UBND xã Tân Lập</t>
  </si>
  <si>
    <t>UBND xã Bình Trung</t>
  </si>
  <si>
    <t>UBND xã Bản Thi</t>
  </si>
  <si>
    <t>UBND xã Đại Sảo</t>
  </si>
  <si>
    <t>UBND xã Xuân Lạc</t>
  </si>
  <si>
    <t>UBND xã Đồng Phúc</t>
  </si>
  <si>
    <t>UBND xã Nam Mẫu</t>
  </si>
  <si>
    <t>UBND xã Lục Bình</t>
  </si>
  <si>
    <t>UBND xã Nguyên Phúc</t>
  </si>
  <si>
    <t>UBND xã Cao Sơn</t>
  </si>
  <si>
    <t>UBND xã Vũ Muộn</t>
  </si>
  <si>
    <t>Xã Yên Hân</t>
  </si>
  <si>
    <t>Xã Như Cố</t>
  </si>
  <si>
    <t>Xã Thanh Thịnh</t>
  </si>
  <si>
    <t>Xã Hòa Mục</t>
  </si>
  <si>
    <t>Xã Bình Văn</t>
  </si>
  <si>
    <t>Xã Cao Kỳ</t>
  </si>
  <si>
    <t>Xã Tân Sơn</t>
  </si>
  <si>
    <t>Xã Quảng Chu</t>
  </si>
  <si>
    <t>Xã Nông Hạ</t>
  </si>
  <si>
    <t>Xã Yên Cư</t>
  </si>
  <si>
    <t>Xã Mai Lạp</t>
  </si>
  <si>
    <t>Xã Thanh Mai</t>
  </si>
  <si>
    <t>Xã Yên Phong</t>
  </si>
  <si>
    <t>Xã Nghĩa Tá</t>
  </si>
  <si>
    <t>Xã Nam Cường</t>
  </si>
  <si>
    <t>TT Bằng Lũng</t>
  </si>
  <si>
    <t>Xã Đồng Thắng</t>
  </si>
  <si>
    <t>UBND xã Hà Hiệu</t>
  </si>
  <si>
    <t>Thôn Khau Qua, Nà Nghè</t>
  </si>
  <si>
    <t>Hỗ trợ vật tư, phân bón, kỹ thuật</t>
  </si>
  <si>
    <t>Hỗ trợ giống, vật tư, phân bón, kỹ thuật</t>
  </si>
  <si>
    <t>xã Lục Bình</t>
  </si>
  <si>
    <t>xã Cao Sơn</t>
  </si>
  <si>
    <t>xã Vũ Muộn</t>
  </si>
  <si>
    <t>Tập huấn kỹ thuật; Vật tư, giống, nguyên liệu; hỗ trợ cán bộ hướng dẫn, XDQLDA</t>
  </si>
  <si>
    <t>Hỗ trợ con giống,vật tư, tập huấn kỹ thuật, chi phí BQL</t>
  </si>
  <si>
    <t>Hỗ trợ thức ăn tinh, tập huấn kỹ thuật, chi phí BQL</t>
  </si>
  <si>
    <t>Hỗ trợ tập huấn kỹ thuật sao sấy, bón phân, thuốc BVTV, nâng cao năng lực QLDA</t>
  </si>
  <si>
    <t>Hỗ trợ con giống, vật tư</t>
  </si>
  <si>
    <t>Đơn vị: Đồng</t>
  </si>
  <si>
    <t>Các thôn Pác Nặm, Khuổi Lĩnh, xã Bằng Thành</t>
  </si>
  <si>
    <t>Các thôn Nà Lại, Bản Mạn, xã Bằng Thành</t>
  </si>
  <si>
    <t>Nhóm cộng đồng</t>
  </si>
  <si>
    <t>Thôn Khâu Qua, Nà Nghè</t>
  </si>
  <si>
    <t>Nội dung số 03</t>
  </si>
  <si>
    <t>DỰ ÁN 3: Phát triển sản xuất nông lâm nghiệp bền vững, phát huy tiềm năng, thế mạnh của các vùng miền để sản xuất hàng hóa theo chuỗi giá trị
TIỂU DỰ ÁN 2: Dự án hỗ trợ phát triển sản xuất cộng đồng</t>
  </si>
  <si>
    <t>Biểu 02</t>
  </si>
  <si>
    <t>BIỂU PHÂN BỔ VÀ GIAO DỰ TOÁN NGUỒN KINH PHÍ SỰ NGHIỆP CHO CÁC ĐƠN VỊ, ĐỊA PHƯƠNG THỰC HIỆN CHƯƠNG TRÌNH MỤC TIÊU QUỐC GIA PHÁT TRIỂN KINH TẾ -  XÃ HỘI 
VÙNG ĐỒNG BÀO DÂN TỘC THIỂU SỐ VÀ MIỀN NÚI NĂM 2023</t>
  </si>
  <si>
    <t>Chi tiết phân bổ cho các huyện thực hiện các dự án hỗ trợ phát triển sản xuất thuộc Tiểu dự án 2, Dự án 3 theo Phụ lục đính kèm</t>
  </si>
  <si>
    <t>Đơn vị tính: Đồng</t>
  </si>
  <si>
    <t>TT</t>
  </si>
  <si>
    <t>Tên dự án/ Kế hoạch</t>
  </si>
  <si>
    <t>Thời gian thực hiện</t>
  </si>
  <si>
    <t>Nội dung dự án</t>
  </si>
  <si>
    <t>Các dự án hỗ trợ phát triển sản xuất liên kết theo chuỗi giá trị</t>
  </si>
  <si>
    <t>C</t>
  </si>
  <si>
    <t>D</t>
  </si>
  <si>
    <t>Các dự án hỗ trợ phát triển sản xuất cộng đồng</t>
  </si>
  <si>
    <t>E</t>
  </si>
  <si>
    <t>G</t>
  </si>
  <si>
    <t xml:space="preserve">BIỂU GIAO DỰ TOÁN CHO ỦY BAN NHÂN DÂN CÁC HUYỆN THỰC HIỆN DỰ ÁN HỖ TRỢ PHÁT TRIỂN SẢN XUẤT LIÊN KẾT THEO CHUỐI GIÁ TRỊ VÀ 
DỰ ÁN HỖ TRỢ PHÁT TRIỂN SẢN XUẤT CỘNG ĐỒNG THUỘC CHƯƠNG TRÌNH MTQG PHÁT TRIỂN KINH TẾ - XÃ HỘI 
VÙNG ĐỒNG BÀO DÂN TỘC THIỂU SỐ VÀ MIỀN NÚI NĂM 2023 </t>
  </si>
  <si>
    <t>Địa chỉ chủ trì liên kết</t>
  </si>
  <si>
    <t>Chủ trì liên kết/Chủ đầu tư</t>
  </si>
  <si>
    <t>Kinh phí NSNN hỗ trợ năm 2023</t>
  </si>
  <si>
    <t>Xã Bằng Thành</t>
  </si>
  <si>
    <t>Xã Bộc Bố</t>
  </si>
  <si>
    <t>Dự án hỗ trợ PTSX cộng đồng thâm canh cải tạo cây hồi</t>
  </si>
  <si>
    <t>Hỗ trợ tập huấn kỹ thuật, chăm sóc, bón phân, thuốc BVTV, nâng cao năng lực quản lý dự án</t>
  </si>
  <si>
    <t>H</t>
  </si>
  <si>
    <t>Dự án chăn nuôi Trâu sinh sản</t>
  </si>
  <si>
    <t>Dự án chăn nuôi vịt sinh sản (hướng trứng)</t>
  </si>
  <si>
    <t>Dự án trồng và tiêu thụ sản phẩm lạc đỏ</t>
  </si>
  <si>
    <t>Dự án chăn nuôi dê sinh sản</t>
  </si>
  <si>
    <t>1. Tư vấn xây dựng liên kết
2. Đào tạo tập huấn kỹ thuật
3. Hỗ trợ giống, vật tư
4. Hỗ trợ máy móc, thiết bị sản xuất</t>
  </si>
  <si>
    <t>Tổng số lao động</t>
  </si>
  <si>
    <t>Số lao động là người dân tộc thiểu số</t>
  </si>
  <si>
    <t>Tỷ lệ
 (Lao động là người dân tộc thiểu số/Tổng số lao động)</t>
  </si>
  <si>
    <t>Nguồn năm 2022 đã chuyển nguồn sang năm 2023</t>
  </si>
  <si>
    <t>Nguồn năm 2023 chưa phân bổ trong dự toán đầu năm</t>
  </si>
  <si>
    <t>Tổng cộng số phân bổ nguồn năm 2022 chuyển sang 2023</t>
  </si>
  <si>
    <t>Tổng cộng nguồn năm 2023 phân bổ lần này</t>
  </si>
  <si>
    <t>(Kèm theo Nghị quyết số:          /NQ-HĐND ngày          tháng 03 năm 2023 của HĐND tỉnh)</t>
  </si>
  <si>
    <t>Lao động tham gia dự án</t>
  </si>
  <si>
    <t>Lao động của các DN, HTX tham gia chủ trì liên kết</t>
  </si>
  <si>
    <t>Hỗ trợ con giống</t>
  </si>
  <si>
    <t>Hỗ trợ giống cam, vật tư</t>
  </si>
  <si>
    <t>UBND xã Thượng Giáo</t>
  </si>
  <si>
    <t>UBND xã Phúc Lộc</t>
  </si>
  <si>
    <t>UBND xã Yến Dương</t>
  </si>
  <si>
    <t>UBND xã Địa Linh</t>
  </si>
  <si>
    <t>UBND xã Chu Hương</t>
  </si>
  <si>
    <t>Hỗ trợ giống,vật tư, tập huấn kỹ thuật, chi phí BQL</t>
  </si>
  <si>
    <t>Kinh phí đối ứng NSĐP (Không quy định vốn đối ứng)</t>
  </si>
  <si>
    <t>Vốn NSĐP đối ứng (không quy định)</t>
  </si>
  <si>
    <t>Hỗ trợ phát triển sản xuất liên kết theo chuỗi giá trị trồng và tiêu thụ khoai tây nguyên liệu</t>
  </si>
  <si>
    <t>Tổng kinh phí năm 2023 (bao gồm số kinh phí năm 2022 và năm 2023 chưa phân bổ)</t>
  </si>
  <si>
    <t>CHƯƠNG TRÌNH NĂM 2022</t>
  </si>
  <si>
    <t>CHƯƠNG TRÌNH NĂM 2023</t>
  </si>
  <si>
    <t>Nguồn năm 2022</t>
  </si>
  <si>
    <t>Nguồn năm 2023</t>
  </si>
  <si>
    <t>Kinh phí NSTW năm 2022 chuyển sang năm 2023 (Sự nghiệp giáo dục, đào tạo và dạy nghề)</t>
  </si>
  <si>
    <t>Kinh phí đối ứng NSĐP năm 2023 (Sự nghiệp giáo dục, đào tạo và dạy ghề)</t>
  </si>
  <si>
    <t>Vốn NSTW năm 2022 chuyển sang năm 2023</t>
  </si>
  <si>
    <t xml:space="preserve"> - Số kinh phí phân bổ cho Sở Thông tin và Truyền thông: 394 triệu đồng (788 triệu đồng *50%);</t>
  </si>
  <si>
    <t xml:space="preserve"> - Số kinh phí phân bổ cho Liên minh các Hợp tác xã: 134 triệu đồng (788 triệu đồng *17%, làm tròn số).</t>
  </si>
  <si>
    <r>
      <rPr>
        <b/>
        <i/>
        <sz val="12"/>
        <rFont val="Times New Roman"/>
        <family val="1"/>
      </rPr>
      <t>Ghi chú</t>
    </r>
    <r>
      <rPr>
        <sz val="12"/>
        <rFont val="Times New Roman"/>
        <family val="2"/>
      </rPr>
      <t>: Thuyết minh cơ sở phân bổ như sau:</t>
    </r>
  </si>
  <si>
    <t>Biểu số  01</t>
  </si>
  <si>
    <t>Chi tiết theo biểu số 06</t>
  </si>
  <si>
    <t>Chi tiết theo biểu số 03</t>
  </si>
  <si>
    <t>Chi tiết theo biểu số 04</t>
  </si>
  <si>
    <t>Chi tiết theo biểu số 05</t>
  </si>
  <si>
    <t>Chi tiết theo biểu số 07</t>
  </si>
  <si>
    <t>Tiểu dự án 1: Đầu tư phát triển kinh tế-xã hội các dân tộc còn gặp nhiều khó khăn, dân tộc có khó khăn đặc thù</t>
  </si>
  <si>
    <t>Tiểu dự án 2: Ứng dụng công nghệ thông tin hỗ trợ phát triển kinh tế-xã hội và đảm bảo an ninh trật tự vùng đồng bào dân tộc thiểu số và miền núi</t>
  </si>
  <si>
    <t>Hỗ trợ phát triển sản xuất theo chuỗi giá trị, thúc đẩy khởi sự kinh doanh, khởi nghiệp và thu hút đầu tư vùng đồng bào dân tộc thiểu số và miền núi</t>
  </si>
  <si>
    <t>Biểu số 03</t>
  </si>
  <si>
    <t>Biểu số 02</t>
  </si>
  <si>
    <t>Mỗi thôn đặc biệt khó khăn không thuộc xã khu vực III (số thôn đặc biệt khó khăn được tính điểm phân bổ vốn không quá 4 thôn/xã ngoài khu vực III)</t>
  </si>
  <si>
    <t>Mỗi xã đặc biệt khó khăn (xã khu vực III), xã ATK thuộc khu vực II, I (xã chưa được cấp có thẩm quyền công nhận đạt chuẩn nông thôn mới, hoàn thành mục tiêu Chương trình 135)</t>
  </si>
  <si>
    <t>Biểu số 04</t>
  </si>
  <si>
    <t>Mỗi xã đã biệt khó khăn (xã khu vực III), xã ATK thuộc khu vực II, I (xã chưa được cấp có thẩm quyền công nhận đạt chuẩn nông thôn mới, hoàn thành mục tiêu Chương trình 135)</t>
  </si>
  <si>
    <t>Kinh phí ngân sách trung ương năm 2022 chuyển sang năm 2023 (Sự nghiệp giáo dục, đào tạo và dạy nghề)</t>
  </si>
  <si>
    <t>Vốn ngân sách trung ương năm 2022 chuyển sang năm 2023</t>
  </si>
  <si>
    <t>Vốn ngân sách địa phương đối ứng năm 2023</t>
  </si>
  <si>
    <t>Biểu số 05</t>
  </si>
  <si>
    <t>Biểu số 06</t>
  </si>
  <si>
    <t>Tổng dự toán của Tiểu dự án 2, Dự án 10 năm 2022 là 788 triệu đồng, trong đó ngân sách trung ương 788 triệu đồng</t>
  </si>
  <si>
    <t>Tại Nghị quyết số 18/2022/NQ-HĐND phân bổ cho đơn vị cấp tỉnh 67% gồm: Sở Thông tin và Truyền thông 50%; Liên minh Hợp tác xã  17% , theo đó:</t>
  </si>
  <si>
    <t>Biểu số 07</t>
  </si>
  <si>
    <t>Biểu số 08</t>
  </si>
  <si>
    <t>Biểu số 09</t>
  </si>
  <si>
    <t>Có trong danh mục tại Quyết định số 1756/QĐ-UBND ngày 19/9/2022 của UBND tỉnh</t>
  </si>
  <si>
    <t>Phê duyệt tại Quyết định số 430/QĐ-UBND ngày 18/3/2022 của UBND tỉnh</t>
  </si>
  <si>
    <t>Có trong danh mục tại Quyết định số 1856/QĐ-UBND ngày 03/10/2022 của UBND tỉnh</t>
  </si>
  <si>
    <t>Dự án được phê duyệt tại Quyết định số 3366/QĐ-UBND ngày 06/12/2022 của UBND huyện Bạch Thông và đang triển khai thực hiện</t>
  </si>
  <si>
    <t>có trong danh mục tại Quyết định số 2032/QĐ-UBND ngày 20/10/2022 của UBND tỉnh</t>
  </si>
  <si>
    <t>Tổng kinh phí thuộc NSNN đã được bố trí từ năm 2022 trở về trước</t>
  </si>
  <si>
    <t>Kinh phí đã thẩm định cấp năm 2023 từ nguồn NSNN</t>
  </si>
  <si>
    <t>Kinh phí đề nghị NSNN hỗ trợ</t>
  </si>
  <si>
    <t>Xã Quảng Chu và các xã trên địa bàn huyện</t>
  </si>
  <si>
    <t>1. Hỗ trợ tư vấn xây dựng liên kết.
2. Đào tạo tập huấn kỹ thuật
3.Vật tư, trang thiết bị phục vụ sản xuất
4. Hỗ trợ giống, vật tư</t>
  </si>
  <si>
    <t>1. Hỗ trợ tư vấn xây dựng liên kết.
2. Đào tạo tập huấn kỹ thuật
3. Vật tư, trang thiết bị phục vụ sản xuất
4. Hỗ trợ giống, vật tư</t>
  </si>
  <si>
    <t xml:space="preserve"> Xã Nông Hạ, huyện Chợ Mới</t>
  </si>
  <si>
    <t>Xã Liêm Thủy</t>
  </si>
  <si>
    <t>Xã Trần Phú</t>
  </si>
  <si>
    <t>Tư vấn xây dựng liên kết; tập huấn kỹ thuật; hỗ trợ vật tư, trang thiết bị phục vụ sản xuất; hỗ trợ giống, vật tư</t>
  </si>
  <si>
    <t>Phòng Nông nghiệp và Phát triển nông thôn</t>
  </si>
  <si>
    <t>Xã Mỹ Thanh, xã Sỹ Bình</t>
  </si>
  <si>
    <t>1. Hỗ trợ tư vấn xây dựng liên kết
2. Đào tạo tập huấn kỹ thuật
3.Vật tư, trang thiết bị phục vụ sản xuất
4. Hỗ trợ giống, vật tư</t>
  </si>
  <si>
    <t>1. Hỗ trợ tư vấn xây dựng liên kết
2. Đào tạo tập huấn kỹ thuật
3.Hạ tầng phục vụ liên kết (Vật tư, trang thiết bị phục vụ sản xuất)
4. Hỗ trợ giống, vật tư, bao bì nhãn mác sản phẩm</t>
  </si>
  <si>
    <t>1. Hỗ trợ tư vấn xây dựng liên kết
2. Đào tạo tập huấn kỹ thuật
3. Vật tư, trang thiết bị phục vụ sản xuất
4. Hỗ trợ giống, vật tư</t>
  </si>
  <si>
    <t>Có trong danh mục tại Quyết định số 2032/QĐ-UBND ngày 20/10/2022 của UBND tỉnh, đang đề nghị điều chỉnh đơn vị chủ trì liên kết và tổng mức đầu tư</t>
  </si>
  <si>
    <t>Dự án phát triển sản xuất liên kết theo chuỗi giá trị Khoai tây</t>
  </si>
  <si>
    <t>1. Hỗ trợ tập huấn kỹ thuật
2. Hỗ trợ vật tư và trang thiết bị phục vụ sản xuất</t>
  </si>
  <si>
    <t>1. Hỗ trợ tập huấn kỹ thuật
2. Hỗ trợ giống, vật tư</t>
  </si>
  <si>
    <t xml:space="preserve">1. Hỗ trợ tập huấn kỹ thuật
2. Hỗ trợ vật tư </t>
  </si>
  <si>
    <t>1. Hỗ trợ tập huấn kỹ thuật
2. Hỗ trợ  thức ăn, thuốc thú y</t>
  </si>
  <si>
    <t>1.Hỗ trợ tập huấn kỹ thuật
2. Hỗ trợ giống, vật tư</t>
  </si>
  <si>
    <t>Tập huấn kỹ thuật; vật tư, trang thiết bị, giống, nguyên liệu; tư vấn xây dựng liên kết, chi phí khảo sát đánh giá, xây dựng phương án, kế hoạch kinh doanh, đánh giá trị trường, phương án phát triển thị trường</t>
  </si>
  <si>
    <t>(Kèm theo Tờ trình số             /TTr-UBND ngày       /02/2023 của UBND tỉnh)</t>
  </si>
  <si>
    <t>(Kèm theo Tờ trình số          /TTr-UBND ngày        /02/2023 của UBND tỉnh)</t>
  </si>
  <si>
    <t>Hỗ trợ con giống,vật tư, tập huấn kỹ thuật, chi phí Ban quản lý</t>
  </si>
  <si>
    <t>Hỗ trợ giống,vật tư, tập huấn kỹ thuật, chi phí Ban quản lý</t>
  </si>
  <si>
    <t>Hỗ trợ thức ăn tinh, tập huấn kỹ thuật, chi phí Ban quản lý</t>
  </si>
  <si>
    <t>Hỗ trợ tập huấn kỹ thuật sao sấy, bón phân, thuốc bảo vệ thực vật, nâng cao năng lực QLDA</t>
  </si>
  <si>
    <t>Dự án hỗ trợ phát triển sản xuất công đồng thâm canh cải tạo chè Shan tuyết</t>
  </si>
  <si>
    <t>Dự án hỗ trợ phát triển sản xuất cộng đồng chăn nuôi dê</t>
  </si>
  <si>
    <t>Dự án hỗ trợ phát triển sản xuất cộng đồng thâm canh cải tạo cây hồi</t>
  </si>
  <si>
    <t xml:space="preserve">Hỗ trợ tập huấn kỹ thuật chăm sóc, bón phân, thuốc bảo vệ thực vật, nâng cao năng lực </t>
  </si>
  <si>
    <t>Dự án hỗ trợ phát triển sản xuất cộng đồng vỗ béo trâu, bò</t>
  </si>
  <si>
    <t>Hỗ trợ tập huấn kỹ thuật phân bón, thuốc bảo vệ thực vật</t>
  </si>
  <si>
    <t>Hỗ trợ tập huấn kỹ thuật, xây dựng và quản lý dự án,
giống và thức ăn, thuốc thú y, vắc xin</t>
  </si>
  <si>
    <t>Tập huấn kỹ thuật; vật tư, giống, nguyên liệu; hỗ trợ cán bộ hướng dẫn, xây dựng QLDA</t>
  </si>
  <si>
    <t>Hỗ trợ tập huấn kỹ thuật, xây dựng và quản lý dự án, giống và thức ăn, thuốc thú y, vắc xin</t>
  </si>
  <si>
    <t>Dự án trồng cây lê</t>
  </si>
  <si>
    <t>Dự án hỗ trợ phát triển kinh tế cộng đồng hỗ trợ thâm canh cây hồi</t>
  </si>
  <si>
    <t>Biểu số 10</t>
  </si>
  <si>
    <t>Dự án hỗ trợ phát triển kinh tế công đồng chăn  nuôi lợn thịt</t>
  </si>
  <si>
    <t>Dự án hỗ trợ phát triến sản xuất cộng đồng chăn nuôi vịt cổ xanh</t>
  </si>
  <si>
    <t>Dự án hỗ trợ phát triển sản xuất cộng đồng chăn trâu, bò vỗ béo</t>
  </si>
  <si>
    <t>Dự án hỗ trợ phát triển sản xuất cộng đồng trồng trọt tiêu thụ sản phẩm cây bí xanh, bí đỏ</t>
  </si>
  <si>
    <t>Dự án trồng và sơ chế tinh bột dong riềng</t>
  </si>
  <si>
    <t>Phân bổ 01 triệu đồng do tại Nghị quyết số 53/NQ-HĐND ngày 09/12/2022 của HĐND tỉnh phân bổ thiếu 01 triệu đồng so với số kinh phí trung ương giao cho Dự án 7 (Trung ương giao 9.584 triệu đồng, tại Nghị quyết số 53/NQ-HĐND phân bổ 9.583 triệu đồng)</t>
  </si>
  <si>
    <t>Lý do chưa phân bổ theo thuyết minh gửi kèm</t>
  </si>
  <si>
    <t>Chi tiết theo biểu số 09, 10</t>
  </si>
  <si>
    <t>Chi tiết theo biểu số 08</t>
  </si>
  <si>
    <t>(Kèm theo Tờ trình số           /TTr-UBND ngày          /02/2023 của UBND tỉnh)</t>
  </si>
  <si>
    <t>Chi nhánh Ngân hàng Chính sách xã hội tỉnh Bắc Kạn</t>
  </si>
  <si>
    <t>DỰ ÁN 10: Truyền thông, tuyên truyền, vận động trong vùng đồng bào dân tộc thiểu số và miền núi; kiểm tra, giám sát đánh giá việc tổ chức thực hiện Chương trình
TIỂU DỰ ÁN 2: Ứng dụng công nghệ thông tin hỗ trợ phát triển kinh tế-xã hội và đảm bảo an ninh trật tự vùng đồng bào dân tộc thiểu số và miền núi</t>
  </si>
  <si>
    <t>Đơn vị, địa phương</t>
  </si>
  <si>
    <t>DỰ ÁN 9: Đầu tư phát triển nhóm dân tộc thiểu số rất ít người và nhóm dân tộc còn nhiều khó khăn
Tiểu Dự án 1: Đầu tư phát triển kinh tế-xã hội các dân tộc còn gặp nhiều khó khăn</t>
  </si>
  <si>
    <t>Có trong danh mục tại Quyết định số 1756/QĐ-UBND ngày 19/9/2022 của UBND tỉnh, đang đề nghị điều chỉnh địa chỉ HTX; tên và nội dung dự án từ gà lông màu thương phẩm, gà ri lai thịt</t>
  </si>
  <si>
    <t>Có trong danh mục tại Quyết định số 1756/QĐ-UBND ngày 19/9/2022 của UBND tỉnh; đang đề nghị điều chỉnh nội dung dự án</t>
  </si>
  <si>
    <t>Có trong danh mục tại Quyết định số 1756/QĐ-UBND ngày 19/9/2022 của UBND tỉnh; đang đề nghị điều chinh tên và nội dung dự án từ vỗ béo trâu bò sang trâu sinh sản</t>
  </si>
  <si>
    <t>Có trong danh mục tại  Quyết định số 1756/QĐ-UBND ngày 19/9/2022 của UBND tỉnh; đang đề nghị điều chỉnh nội dung dự án</t>
  </si>
  <si>
    <t>Có trong danh mục tại  Quyết định số 1756/QĐ-UBND ngày 19/9/2022 của UBND tỉnh; Đang đề nghị điều chỉnh tên và nội dung dự án từ bò BBB sang bò sinh sản</t>
  </si>
  <si>
    <t>Có trong danh mục tại Quyết định số 1856/QĐ-UBND ngày 03/10/2022 của UBND tỉnh; đang đề nghị điều chỉnh nội dung dự án</t>
  </si>
  <si>
    <t>Có trong danh mục tại Quyết định số 1756/QĐ-UBND ngày 19/9/2022 của UBND tỉnh; Đang đề nghị điều chiỉnh nội dung dự án</t>
  </si>
  <si>
    <t>Có trong danh mục tại  Quyết định số 1756/QĐ-UBND ngày 19/9/2022 của UBND tỉnh; Đang đề nghị điều chỉnh nội dung dự án</t>
  </si>
  <si>
    <t>Có trong danh mục tại Quyết định số 2032/QĐ-UBND ngày 20/10/2022 của UBND tỉnh, đang đề nghị điều chỉnh chủ đầu tư từ Phòng Nông nghiệp và Phát triển nông thôn huyện sang Trung tâm dịch vụ nông nghiệp huyện</t>
  </si>
  <si>
    <t>Có trong danh mục tại Quyết định số 2032/QĐ-UBND ngày 20/10/2022 của UBND tỉnh</t>
  </si>
  <si>
    <t>Có trong danh mục tại Quyết định số 1756/QĐ-UBND ngày 19/9/2022 của UBND tỉnh (đơn vị chủ trì cũ là HTX Khải Hòa), đang đề nghị điều chỉnh đơn vị chủ trì liên kết</t>
  </si>
  <si>
    <t>Có trong danh mục tại Quyết định số 1756/QĐ-UBND ngày 19/9/2022 của UBND tỉnh (đơn vị chủ trì cũ là HTX Đèo Giàng), đang đề nghị điều chỉnh đơn vị chủ trì liên kết</t>
  </si>
  <si>
    <t>Có trong danh mục tại Quyết định số 1856/QĐ-UBND ngày 03/10/2022 của UBND tỉnh (Đơn vị chủ trì cũ là Công ty TNHH phát triển nông nghiệp nông thôn Cao Bằng), đang đề nghị điều chỉnh đơn vị chủ trì liên kết</t>
  </si>
  <si>
    <t>Có trong danh mục tại Quyết định số 1856/QĐ-UBND ngày 03/10/2022 của UBND tỉnh (Đơn vị chủ trì cũ là HTX Tú Thủy)</t>
  </si>
  <si>
    <t>Dự án được duyệt tại Quyết định số 3344/QĐ-UBND ngày 01/12/2022 của UBND huyện Bạch Thông, bổ sung nguồn còn thiếu theo phân kỳ đầu tư năm 2023 (Tại tờ trình 261/TTr-STC đã trình một phần)</t>
  </si>
  <si>
    <t>Hợp tác xã trồng cây ăn quả Hiệp Lực</t>
  </si>
  <si>
    <t xml:space="preserve">HTX dịch vụ Nông lâm nghiệp và xây dựng Hoa Sơn </t>
  </si>
  <si>
    <t>Thôn Đon Bây, xã 
Vi Hương, huyện Bạch Thông, tỉnh Bắc Kạn</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</si>
</sst>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 _₫_-;\-* #,##0\ _₫_-;_-* &quot;-&quot;\ _₫_-;_-@_-"/>
    <numFmt numFmtId="43" formatCode="_-* #,##0.00\ _₫_-;\-* #,##0.00\ _₫_-;_-* &quot;-&quot;??\ _₫_-;_-@_-"/>
    <numFmt numFmtId="164" formatCode="_(* #,##0_);_(* \(#,##0\);_(* &quot;-&quot;_);_(@_)"/>
    <numFmt numFmtId="165" formatCode="_(* #,##0.00_);_(* \(#,##0.00\);_(* &quot;-&quot;??_);_(@_)"/>
    <numFmt numFmtId="166" formatCode="0.0"/>
    <numFmt numFmtId="167" formatCode="#,##0.0"/>
    <numFmt numFmtId="168" formatCode="#,##0.000"/>
    <numFmt numFmtId="169" formatCode="0.000"/>
    <numFmt numFmtId="170" formatCode="_(* #,##0_);_(* \(#,##0\);_(* &quot;-&quot;??_);_(@_)"/>
    <numFmt numFmtId="171" formatCode="_-* #,##0\ _₫_-;\-* #,##0\ _₫_-;_-* &quot;-&quot;??\ _₫_-;_-@_-"/>
    <numFmt numFmtId="172" formatCode="_-* #,##0.000\ _₫_-;\-* #,##0.000\ _₫_-;_-* &quot;-&quot;??\ _₫_-;_-@_-"/>
    <numFmt numFmtId="173" formatCode="0.0000%"/>
  </numFmts>
  <fonts count="29" x14ac:knownFonts="1">
    <font>
      <sz val="12"/>
      <color theme="1"/>
      <name val="Times New Roman"/>
      <family val="2"/>
    </font>
    <font>
      <sz val="12"/>
      <name val="Times New Roman"/>
      <family val="2"/>
    </font>
    <font>
      <b/>
      <sz val="12"/>
      <name val="Times New Roman"/>
      <family val="2"/>
    </font>
    <font>
      <b/>
      <sz val="12"/>
      <name val="Times New Roman"/>
      <family val="1"/>
    </font>
    <font>
      <sz val="11"/>
      <name val="Times New Roman"/>
      <family val="1"/>
    </font>
    <font>
      <sz val="12"/>
      <name val="Times New Roman"/>
      <family val="1"/>
    </font>
    <font>
      <i/>
      <sz val="12"/>
      <name val="Times New Roman"/>
      <family val="1"/>
    </font>
    <font>
      <sz val="14"/>
      <name val="Times New Roman"/>
      <family val="1"/>
    </font>
    <font>
      <b/>
      <sz val="14"/>
      <name val="Times New Roman"/>
      <family val="1"/>
    </font>
    <font>
      <b/>
      <i/>
      <sz val="12"/>
      <name val="Times New Roman"/>
      <family val="1"/>
    </font>
    <font>
      <sz val="9"/>
      <color indexed="81"/>
      <name val="Tahoma"/>
      <family val="2"/>
    </font>
    <font>
      <sz val="12"/>
      <color theme="1"/>
      <name val="Times New Roman"/>
      <family val="2"/>
    </font>
    <font>
      <sz val="11"/>
      <color theme="1"/>
      <name val="Calibri"/>
      <family val="2"/>
      <scheme val="minor"/>
    </font>
    <font>
      <b/>
      <sz val="14"/>
      <color theme="1"/>
      <name val="Times New Roman"/>
      <family val="1"/>
    </font>
    <font>
      <sz val="14"/>
      <color theme="1"/>
      <name val="Times New Roman"/>
      <family val="1"/>
    </font>
    <font>
      <b/>
      <sz val="12"/>
      <color theme="1"/>
      <name val="Times New Roman"/>
      <family val="1"/>
    </font>
    <font>
      <sz val="12"/>
      <color theme="1"/>
      <name val="Times New Roman"/>
      <family val="1"/>
    </font>
    <font>
      <sz val="12"/>
      <color rgb="FF000000"/>
      <name val="Times New Roman"/>
      <family val="1"/>
    </font>
    <font>
      <i/>
      <sz val="12"/>
      <color theme="1"/>
      <name val="Times New Roman"/>
      <family val="1"/>
    </font>
    <font>
      <i/>
      <sz val="14"/>
      <name val="Times New Roman"/>
      <family val="1"/>
    </font>
    <font>
      <b/>
      <sz val="13"/>
      <name val="Times New Roman"/>
      <family val="1"/>
    </font>
    <font>
      <sz val="13"/>
      <name val="Times New Roman"/>
      <family val="1"/>
    </font>
    <font>
      <i/>
      <sz val="13"/>
      <name val="Times New Roman"/>
      <family val="1"/>
    </font>
    <font>
      <b/>
      <sz val="15"/>
      <name val="Times New Roman"/>
      <family val="2"/>
    </font>
    <font>
      <i/>
      <sz val="15"/>
      <name val="Times New Roman"/>
      <family val="2"/>
    </font>
    <font>
      <sz val="12"/>
      <name val="Times New Roman"/>
      <family val="2"/>
      <charset val="163"/>
    </font>
    <font>
      <b/>
      <sz val="11"/>
      <name val="Times New Roman"/>
      <family val="1"/>
    </font>
    <font>
      <b/>
      <sz val="9"/>
      <color indexed="81"/>
      <name val="Tahoma"/>
      <family val="2"/>
    </font>
    <font>
      <sz val="13"/>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16">
    <xf numFmtId="0" fontId="0" fillId="0" borderId="0"/>
    <xf numFmtId="0" fontId="12" fillId="0" borderId="0"/>
    <xf numFmtId="0" fontId="12" fillId="0" borderId="0"/>
    <xf numFmtId="0" fontId="12" fillId="0" borderId="0"/>
    <xf numFmtId="43" fontId="1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0" fontId="11" fillId="0" borderId="0"/>
    <xf numFmtId="0" fontId="12" fillId="0" borderId="0"/>
    <xf numFmtId="9" fontId="11" fillId="0" borderId="0" applyFont="0" applyFill="0" applyBorder="0" applyAlignment="0" applyProtection="0"/>
    <xf numFmtId="41" fontId="11" fillId="0" borderId="0" applyFont="0" applyFill="0" applyBorder="0" applyAlignment="0" applyProtection="0"/>
    <xf numFmtId="0" fontId="12" fillId="0" borderId="0"/>
    <xf numFmtId="0" fontId="12" fillId="0" borderId="0"/>
    <xf numFmtId="0" fontId="12" fillId="0" borderId="0"/>
    <xf numFmtId="0" fontId="12" fillId="0" borderId="0"/>
    <xf numFmtId="0" fontId="11" fillId="0" borderId="0"/>
  </cellStyleXfs>
  <cellXfs count="438">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0" xfId="1" applyFont="1" applyAlignment="1">
      <alignment vertical="center"/>
    </xf>
    <xf numFmtId="0" fontId="3" fillId="0" borderId="0" xfId="1" applyFont="1" applyAlignment="1">
      <alignment horizontal="center" vertical="center"/>
    </xf>
    <xf numFmtId="0" fontId="1" fillId="0" borderId="0" xfId="0" applyFont="1" applyAlignment="1">
      <alignment horizontal="center" vertical="center"/>
    </xf>
    <xf numFmtId="0" fontId="13" fillId="0" borderId="0" xfId="8" applyFont="1" applyAlignment="1">
      <alignment horizontal="center" vertical="center" wrapText="1"/>
    </xf>
    <xf numFmtId="0" fontId="14" fillId="0" borderId="0" xfId="8" applyFont="1" applyAlignment="1">
      <alignment horizontal="center" vertical="center" wrapText="1"/>
    </xf>
    <xf numFmtId="0" fontId="3" fillId="0" borderId="0" xfId="0" applyFont="1" applyAlignment="1">
      <alignment vertical="center" wrapText="1"/>
    </xf>
    <xf numFmtId="0" fontId="15" fillId="0" borderId="4" xfId="8" applyFont="1" applyBorder="1" applyAlignment="1">
      <alignment horizontal="center" vertical="center" wrapText="1"/>
    </xf>
    <xf numFmtId="0" fontId="15" fillId="0" borderId="0" xfId="8" applyFont="1" applyAlignment="1">
      <alignment horizontal="center" vertical="center" wrapText="1"/>
    </xf>
    <xf numFmtId="0" fontId="16" fillId="0" borderId="0" xfId="8" applyFont="1" applyAlignment="1">
      <alignment wrapText="1"/>
    </xf>
    <xf numFmtId="0" fontId="5" fillId="0" borderId="0" xfId="0" applyFont="1" applyAlignment="1">
      <alignment vertical="center"/>
    </xf>
    <xf numFmtId="0" fontId="16" fillId="0" borderId="0" xfId="8" applyFont="1" applyAlignment="1">
      <alignment vertical="center" wrapText="1"/>
    </xf>
    <xf numFmtId="0" fontId="15" fillId="0" borderId="0" xfId="8" applyFont="1" applyAlignment="1">
      <alignment vertical="center" wrapText="1"/>
    </xf>
    <xf numFmtId="1" fontId="3" fillId="0" borderId="0" xfId="1" applyNumberFormat="1" applyFont="1" applyAlignment="1">
      <alignment vertical="center"/>
    </xf>
    <xf numFmtId="1" fontId="3" fillId="0" borderId="0" xfId="1" applyNumberFormat="1" applyFont="1" applyAlignment="1">
      <alignment horizontal="center" vertical="center"/>
    </xf>
    <xf numFmtId="1" fontId="5" fillId="0" borderId="0" xfId="0" applyNumberFormat="1" applyFont="1" applyAlignment="1">
      <alignment vertical="center"/>
    </xf>
    <xf numFmtId="0" fontId="16" fillId="0" borderId="0" xfId="0" applyFont="1"/>
    <xf numFmtId="0" fontId="16" fillId="0" borderId="6" xfId="8" applyFont="1" applyBorder="1" applyAlignment="1">
      <alignment vertical="center" wrapText="1"/>
    </xf>
    <xf numFmtId="1" fontId="15" fillId="0" borderId="4" xfId="8" applyNumberFormat="1" applyFont="1" applyBorder="1" applyAlignment="1">
      <alignment horizontal="center" vertical="center" wrapText="1"/>
    </xf>
    <xf numFmtId="1" fontId="15" fillId="0" borderId="0" xfId="8" applyNumberFormat="1" applyFont="1" applyAlignment="1">
      <alignment horizontal="center" vertical="center" wrapText="1"/>
    </xf>
    <xf numFmtId="1" fontId="15" fillId="0" borderId="0" xfId="8" applyNumberFormat="1" applyFont="1" applyAlignment="1">
      <alignment horizontal="center" vertical="center"/>
    </xf>
    <xf numFmtId="1" fontId="16" fillId="0" borderId="0" xfId="8" applyNumberFormat="1" applyFont="1" applyAlignment="1">
      <alignment vertical="center"/>
    </xf>
    <xf numFmtId="1" fontId="16" fillId="0" borderId="6" xfId="8" applyNumberFormat="1" applyFont="1" applyBorder="1" applyAlignment="1">
      <alignment vertical="center" wrapText="1"/>
    </xf>
    <xf numFmtId="1" fontId="16" fillId="0" borderId="0" xfId="8" applyNumberFormat="1" applyFont="1" applyAlignment="1">
      <alignment vertical="center" wrapText="1"/>
    </xf>
    <xf numFmtId="0" fontId="16" fillId="0" borderId="0" xfId="8" applyFont="1"/>
    <xf numFmtId="0" fontId="5" fillId="0" borderId="0" xfId="8" applyFont="1"/>
    <xf numFmtId="0" fontId="0" fillId="0" borderId="0" xfId="0" applyAlignment="1">
      <alignment vertical="center" wrapText="1"/>
    </xf>
    <xf numFmtId="0" fontId="0" fillId="0" borderId="0" xfId="0" applyAlignment="1">
      <alignment horizontal="center" vertical="center" wrapText="1"/>
    </xf>
    <xf numFmtId="3" fontId="1" fillId="0" borderId="0" xfId="0" applyNumberFormat="1" applyFont="1" applyAlignment="1">
      <alignment horizontal="center" vertical="center" wrapText="1"/>
    </xf>
    <xf numFmtId="3" fontId="1" fillId="0" borderId="0" xfId="0" applyNumberFormat="1" applyFont="1" applyAlignment="1">
      <alignment vertical="center" wrapText="1"/>
    </xf>
    <xf numFmtId="0" fontId="4" fillId="0" borderId="0" xfId="0" applyFont="1" applyAlignment="1">
      <alignment vertical="center"/>
    </xf>
    <xf numFmtId="0" fontId="14" fillId="0" borderId="0" xfId="8" applyFont="1" applyAlignment="1">
      <alignment vertical="center" wrapText="1"/>
    </xf>
    <xf numFmtId="0" fontId="13" fillId="0" borderId="0" xfId="8" applyFont="1" applyAlignment="1">
      <alignment vertical="center" wrapText="1"/>
    </xf>
    <xf numFmtId="166" fontId="14" fillId="0" borderId="0" xfId="8" applyNumberFormat="1" applyFont="1" applyAlignment="1">
      <alignment vertical="center" wrapText="1"/>
    </xf>
    <xf numFmtId="0" fontId="7" fillId="0" borderId="0" xfId="8" applyFont="1" applyAlignment="1">
      <alignment vertical="center" wrapText="1"/>
    </xf>
    <xf numFmtId="4" fontId="7" fillId="0" borderId="0" xfId="8" applyNumberFormat="1" applyFont="1" applyAlignment="1">
      <alignment vertical="center" wrapText="1"/>
    </xf>
    <xf numFmtId="4" fontId="14" fillId="0" borderId="0" xfId="8" applyNumberFormat="1" applyFont="1" applyAlignment="1">
      <alignment vertical="center" wrapText="1"/>
    </xf>
    <xf numFmtId="0" fontId="15" fillId="0" borderId="0" xfId="8" applyFont="1" applyAlignment="1">
      <alignment horizontal="center" vertical="center"/>
    </xf>
    <xf numFmtId="167" fontId="16" fillId="0" borderId="0" xfId="8" applyNumberFormat="1" applyFont="1"/>
    <xf numFmtId="3" fontId="2" fillId="0" borderId="0" xfId="0" applyNumberFormat="1" applyFont="1" applyAlignment="1">
      <alignment vertical="center"/>
    </xf>
    <xf numFmtId="1" fontId="3" fillId="0" borderId="0" xfId="0" applyNumberFormat="1" applyFont="1" applyAlignment="1">
      <alignment horizontal="center" vertical="center" wrapText="1"/>
    </xf>
    <xf numFmtId="0" fontId="15" fillId="0" borderId="7" xfId="8" applyFont="1" applyBorder="1" applyAlignment="1">
      <alignment horizontal="center" vertical="center" wrapText="1"/>
    </xf>
    <xf numFmtId="0" fontId="3" fillId="0" borderId="7" xfId="8" applyFont="1" applyBorder="1" applyAlignment="1">
      <alignment horizontal="center" vertical="center" wrapText="1"/>
    </xf>
    <xf numFmtId="0" fontId="14" fillId="0" borderId="9" xfId="8" applyFont="1" applyBorder="1" applyAlignment="1">
      <alignment horizontal="center" vertical="center" wrapText="1"/>
    </xf>
    <xf numFmtId="0" fontId="14" fillId="0" borderId="9" xfId="8" applyFont="1" applyBorder="1" applyAlignment="1">
      <alignment vertical="center" wrapText="1"/>
    </xf>
    <xf numFmtId="4" fontId="7" fillId="0" borderId="9" xfId="8" applyNumberFormat="1" applyFont="1" applyBorder="1" applyAlignment="1">
      <alignment vertical="center" wrapText="1"/>
    </xf>
    <xf numFmtId="0" fontId="15" fillId="0" borderId="2" xfId="8" applyFont="1" applyBorder="1" applyAlignment="1">
      <alignment horizontal="center" vertical="center" wrapText="1"/>
    </xf>
    <xf numFmtId="0" fontId="3" fillId="0" borderId="2" xfId="8" applyFont="1" applyBorder="1" applyAlignment="1">
      <alignment horizontal="center" vertical="center" wrapText="1"/>
    </xf>
    <xf numFmtId="0" fontId="15" fillId="0" borderId="1" xfId="8" applyFont="1" applyBorder="1" applyAlignment="1">
      <alignment horizontal="center" vertical="center" wrapText="1"/>
    </xf>
    <xf numFmtId="0" fontId="3" fillId="0" borderId="1" xfId="8" applyFont="1" applyBorder="1" applyAlignment="1">
      <alignment horizontal="center" vertical="center" wrapText="1"/>
    </xf>
    <xf numFmtId="0" fontId="16" fillId="0" borderId="1" xfId="8" applyFont="1" applyBorder="1" applyAlignment="1">
      <alignment horizontal="center" vertical="center" wrapText="1"/>
    </xf>
    <xf numFmtId="0" fontId="16" fillId="0" borderId="1" xfId="8" applyFont="1" applyBorder="1" applyAlignment="1">
      <alignment vertical="center" wrapText="1"/>
    </xf>
    <xf numFmtId="0" fontId="5" fillId="0" borderId="1" xfId="8" applyFont="1" applyBorder="1" applyAlignment="1">
      <alignment horizontal="center" vertical="center" wrapText="1"/>
    </xf>
    <xf numFmtId="0" fontId="15" fillId="0" borderId="1" xfId="8" applyFont="1" applyBorder="1" applyAlignment="1">
      <alignment vertical="center" wrapText="1"/>
    </xf>
    <xf numFmtId="0" fontId="16" fillId="0" borderId="1" xfId="8" applyFont="1" applyBorder="1" applyAlignment="1">
      <alignment horizontal="justify"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2" xfId="8" applyFont="1" applyBorder="1" applyAlignment="1">
      <alignment vertical="center" wrapText="1"/>
    </xf>
    <xf numFmtId="0" fontId="16" fillId="0" borderId="12" xfId="8" applyFont="1" applyBorder="1" applyAlignment="1">
      <alignment horizontal="center" vertical="center" wrapText="1"/>
    </xf>
    <xf numFmtId="171" fontId="16" fillId="0" borderId="1" xfId="6" applyNumberFormat="1" applyFont="1" applyFill="1" applyBorder="1" applyAlignment="1">
      <alignment horizontal="center" vertical="center" wrapText="1"/>
    </xf>
    <xf numFmtId="171" fontId="5" fillId="0" borderId="1" xfId="6" applyNumberFormat="1" applyFont="1" applyFill="1" applyBorder="1" applyAlignment="1">
      <alignment horizontal="center" vertical="center" wrapText="1"/>
    </xf>
    <xf numFmtId="171" fontId="15" fillId="0" borderId="1" xfId="6" applyNumberFormat="1" applyFont="1" applyFill="1" applyBorder="1" applyAlignment="1">
      <alignment horizontal="center" vertical="center" wrapText="1"/>
    </xf>
    <xf numFmtId="171" fontId="3" fillId="0" borderId="1" xfId="6" applyNumberFormat="1" applyFont="1" applyFill="1" applyBorder="1" applyAlignment="1">
      <alignment horizontal="center" vertical="center" wrapText="1"/>
    </xf>
    <xf numFmtId="171" fontId="15" fillId="0" borderId="1" xfId="6" applyNumberFormat="1" applyFont="1" applyBorder="1" applyAlignment="1">
      <alignment horizontal="center" vertical="center" wrapText="1"/>
    </xf>
    <xf numFmtId="171" fontId="3" fillId="0" borderId="1" xfId="6" applyNumberFormat="1" applyFont="1" applyBorder="1" applyAlignment="1">
      <alignment horizontal="center" vertical="center" wrapText="1"/>
    </xf>
    <xf numFmtId="171" fontId="5" fillId="0" borderId="1" xfId="6" applyNumberFormat="1" applyFont="1" applyBorder="1" applyAlignment="1">
      <alignment horizontal="center" vertical="center" wrapText="1"/>
    </xf>
    <xf numFmtId="171" fontId="5" fillId="0" borderId="12" xfId="6" applyNumberFormat="1" applyFont="1" applyBorder="1" applyAlignment="1">
      <alignment horizontal="center" vertical="center" wrapText="1"/>
    </xf>
    <xf numFmtId="172" fontId="15" fillId="0" borderId="1" xfId="6" applyNumberFormat="1" applyFont="1" applyFill="1" applyBorder="1" applyAlignment="1">
      <alignment horizontal="center" vertical="center" wrapText="1"/>
    </xf>
    <xf numFmtId="4" fontId="3" fillId="0" borderId="3"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3" fontId="5" fillId="0" borderId="2" xfId="0" applyNumberFormat="1" applyFont="1" applyBorder="1" applyAlignment="1">
      <alignment vertical="center" wrapText="1"/>
    </xf>
    <xf numFmtId="1" fontId="5" fillId="0" borderId="2" xfId="0" applyNumberFormat="1" applyFont="1" applyBorder="1" applyAlignment="1">
      <alignment vertical="center" wrapText="1"/>
    </xf>
    <xf numFmtId="1" fontId="5" fillId="0" borderId="1" xfId="0" applyNumberFormat="1" applyFont="1" applyBorder="1" applyAlignment="1">
      <alignment horizontal="center" vertical="center" wrapText="1"/>
    </xf>
    <xf numFmtId="3" fontId="5" fillId="0" borderId="1" xfId="0" applyNumberFormat="1" applyFont="1" applyBorder="1" applyAlignment="1">
      <alignment vertical="center" wrapText="1"/>
    </xf>
    <xf numFmtId="3" fontId="3" fillId="0" borderId="12" xfId="0" applyNumberFormat="1" applyFont="1" applyBorder="1" applyAlignment="1">
      <alignment vertical="center" wrapText="1"/>
    </xf>
    <xf numFmtId="1" fontId="15" fillId="0" borderId="2" xfId="8" applyNumberFormat="1" applyFont="1" applyBorder="1" applyAlignment="1">
      <alignment horizontal="center" vertical="center" wrapText="1"/>
    </xf>
    <xf numFmtId="1" fontId="16" fillId="0" borderId="1" xfId="8" applyNumberFormat="1" applyFont="1" applyBorder="1" applyAlignment="1">
      <alignment horizontal="center" vertical="center" wrapText="1"/>
    </xf>
    <xf numFmtId="1" fontId="17" fillId="0" borderId="1" xfId="8" applyNumberFormat="1" applyFont="1" applyBorder="1" applyAlignment="1">
      <alignment horizontal="center" vertical="center" wrapText="1"/>
    </xf>
    <xf numFmtId="1" fontId="15" fillId="0" borderId="1" xfId="8" applyNumberFormat="1" applyFont="1" applyBorder="1" applyAlignment="1">
      <alignment horizontal="center" vertical="center" wrapText="1"/>
    </xf>
    <xf numFmtId="1" fontId="15" fillId="0" borderId="1" xfId="8" applyNumberFormat="1" applyFont="1" applyBorder="1" applyAlignment="1">
      <alignment horizontal="center" vertical="center"/>
    </xf>
    <xf numFmtId="169" fontId="16" fillId="0" borderId="1" xfId="8" applyNumberFormat="1" applyFont="1" applyBorder="1" applyAlignment="1">
      <alignment horizontal="center" vertical="center"/>
    </xf>
    <xf numFmtId="1" fontId="16" fillId="0" borderId="1" xfId="8" applyNumberFormat="1" applyFont="1" applyBorder="1" applyAlignment="1">
      <alignment horizontal="center" vertical="center"/>
    </xf>
    <xf numFmtId="1" fontId="16" fillId="0" borderId="1" xfId="8" applyNumberFormat="1" applyFont="1" applyBorder="1" applyAlignment="1">
      <alignment vertical="center"/>
    </xf>
    <xf numFmtId="1" fontId="15" fillId="0" borderId="12" xfId="8" applyNumberFormat="1" applyFont="1" applyBorder="1" applyAlignment="1">
      <alignment horizontal="center" vertical="center"/>
    </xf>
    <xf numFmtId="1" fontId="15" fillId="0" borderId="12" xfId="8" applyNumberFormat="1" applyFont="1" applyBorder="1" applyAlignment="1">
      <alignment horizontal="center" vertical="center" wrapText="1"/>
    </xf>
    <xf numFmtId="3" fontId="15" fillId="0" borderId="12" xfId="8" applyNumberFormat="1" applyFont="1" applyBorder="1" applyAlignment="1">
      <alignment horizontal="center" vertical="center" wrapText="1"/>
    </xf>
    <xf numFmtId="1" fontId="16" fillId="0" borderId="12" xfId="8" applyNumberFormat="1" applyFont="1" applyBorder="1" applyAlignment="1">
      <alignment vertical="center" wrapText="1"/>
    </xf>
    <xf numFmtId="1" fontId="15" fillId="0" borderId="2" xfId="8" applyNumberFormat="1" applyFont="1" applyBorder="1" applyAlignment="1">
      <alignment vertical="center" wrapText="1"/>
    </xf>
    <xf numFmtId="1" fontId="17" fillId="0" borderId="1" xfId="8" applyNumberFormat="1" applyFont="1" applyBorder="1" applyAlignment="1">
      <alignment vertical="center" wrapText="1"/>
    </xf>
    <xf numFmtId="1" fontId="15" fillId="0" borderId="1" xfId="8" applyNumberFormat="1" applyFont="1" applyBorder="1" applyAlignment="1">
      <alignment vertical="center"/>
    </xf>
    <xf numFmtId="1" fontId="15" fillId="0" borderId="12" xfId="8" applyNumberFormat="1" applyFont="1" applyBorder="1" applyAlignment="1">
      <alignment vertical="center" wrapText="1"/>
    </xf>
    <xf numFmtId="0" fontId="5" fillId="0" borderId="12" xfId="8" applyFont="1" applyBorder="1" applyAlignment="1">
      <alignment horizontal="center" vertical="center" wrapText="1"/>
    </xf>
    <xf numFmtId="0" fontId="2" fillId="0" borderId="1" xfId="0" applyFont="1" applyBorder="1" applyAlignment="1">
      <alignment horizontal="center" vertical="center"/>
    </xf>
    <xf numFmtId="0" fontId="18" fillId="0" borderId="0" xfId="8" applyFont="1" applyAlignment="1">
      <alignment vertical="center" wrapText="1"/>
    </xf>
    <xf numFmtId="0" fontId="15" fillId="0" borderId="0" xfId="8" applyFont="1"/>
    <xf numFmtId="3" fontId="16" fillId="0" borderId="0" xfId="8" applyNumberFormat="1" applyFont="1"/>
    <xf numFmtId="3" fontId="15" fillId="0" borderId="2" xfId="8" applyNumberFormat="1" applyFont="1" applyBorder="1" applyAlignment="1">
      <alignment horizontal="center" vertical="center" wrapText="1"/>
    </xf>
    <xf numFmtId="0" fontId="17" fillId="0" borderId="1" xfId="8" applyFont="1" applyBorder="1" applyAlignment="1">
      <alignment vertical="center" wrapText="1"/>
    </xf>
    <xf numFmtId="0" fontId="17" fillId="0" borderId="1" xfId="8" applyFont="1" applyBorder="1" applyAlignment="1">
      <alignment horizontal="center" vertical="center" wrapText="1"/>
    </xf>
    <xf numFmtId="3" fontId="16" fillId="0" borderId="1" xfId="8" applyNumberFormat="1" applyFont="1" applyBorder="1" applyAlignment="1">
      <alignment vertical="center" wrapText="1"/>
    </xf>
    <xf numFmtId="0" fontId="15" fillId="0" borderId="1" xfId="8" applyFont="1" applyBorder="1" applyAlignment="1">
      <alignment horizontal="center" vertical="center"/>
    </xf>
    <xf numFmtId="0" fontId="15" fillId="0" borderId="1" xfId="8" applyFont="1" applyBorder="1" applyAlignment="1">
      <alignment vertical="center"/>
    </xf>
    <xf numFmtId="3" fontId="15" fillId="0" borderId="1" xfId="8" applyNumberFormat="1" applyFont="1" applyBorder="1" applyAlignment="1">
      <alignment vertical="center"/>
    </xf>
    <xf numFmtId="0" fontId="16" fillId="0" borderId="1" xfId="8" applyFont="1" applyBorder="1" applyAlignment="1">
      <alignment horizontal="center" vertical="center"/>
    </xf>
    <xf numFmtId="3" fontId="16" fillId="0" borderId="1" xfId="8" applyNumberFormat="1" applyFont="1" applyBorder="1" applyAlignment="1">
      <alignment vertical="center"/>
    </xf>
    <xf numFmtId="3" fontId="15" fillId="0" borderId="1" xfId="8" applyNumberFormat="1" applyFont="1" applyBorder="1" applyAlignment="1">
      <alignment vertical="center" wrapText="1"/>
    </xf>
    <xf numFmtId="0" fontId="21" fillId="0" borderId="0" xfId="0" applyFont="1" applyAlignment="1">
      <alignment horizontal="center" vertical="center" wrapText="1"/>
    </xf>
    <xf numFmtId="0" fontId="21" fillId="0" borderId="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 xfId="0" applyFont="1" applyBorder="1" applyAlignment="1">
      <alignment horizontal="left" vertical="center" wrapText="1"/>
    </xf>
    <xf numFmtId="0" fontId="8" fillId="0" borderId="0" xfId="0" applyFont="1" applyAlignment="1">
      <alignment horizontal="center" vertical="center" wrapText="1"/>
    </xf>
    <xf numFmtId="0" fontId="21" fillId="0" borderId="12" xfId="0" applyFont="1" applyBorder="1" applyAlignment="1">
      <alignment horizontal="left" vertical="center" wrapText="1"/>
    </xf>
    <xf numFmtId="9" fontId="5" fillId="0" borderId="2" xfId="9" applyFont="1" applyFill="1" applyBorder="1" applyAlignment="1">
      <alignment horizontal="right" vertical="center" wrapText="1"/>
    </xf>
    <xf numFmtId="0" fontId="8" fillId="0" borderId="0" xfId="1" applyFont="1" applyAlignment="1">
      <alignment vertical="center"/>
    </xf>
    <xf numFmtId="0" fontId="8" fillId="0" borderId="0" xfId="1"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3" fontId="8" fillId="0" borderId="0" xfId="0" applyNumberFormat="1" applyFont="1" applyAlignment="1">
      <alignment vertical="center"/>
    </xf>
    <xf numFmtId="0" fontId="8" fillId="0" borderId="0" xfId="0" applyFont="1" applyAlignment="1">
      <alignment vertical="center"/>
    </xf>
    <xf numFmtId="3" fontId="7" fillId="0" borderId="0" xfId="0" applyNumberFormat="1" applyFont="1" applyAlignment="1">
      <alignment horizontal="center" vertical="center"/>
    </xf>
    <xf numFmtId="0" fontId="19" fillId="0" borderId="0" xfId="0" applyFont="1" applyAlignment="1">
      <alignment vertical="center"/>
    </xf>
    <xf numFmtId="0" fontId="1" fillId="0" borderId="0" xfId="0" applyFont="1" applyAlignment="1">
      <alignment horizontal="center" vertical="center" wrapText="1"/>
    </xf>
    <xf numFmtId="0" fontId="2" fillId="0" borderId="2" xfId="0" applyFont="1" applyBorder="1" applyAlignment="1">
      <alignment horizontal="center" vertical="center"/>
    </xf>
    <xf numFmtId="3" fontId="2" fillId="0" borderId="2" xfId="6" applyNumberFormat="1" applyFont="1" applyFill="1" applyBorder="1" applyAlignment="1">
      <alignment vertical="center"/>
    </xf>
    <xf numFmtId="0" fontId="2" fillId="0" borderId="1" xfId="0" applyFont="1" applyBorder="1" applyAlignment="1">
      <alignment horizontal="left" vertical="center"/>
    </xf>
    <xf numFmtId="3" fontId="2" fillId="0" borderId="1" xfId="6" applyNumberFormat="1" applyFont="1" applyFill="1" applyBorder="1" applyAlignment="1">
      <alignment vertical="center"/>
    </xf>
    <xf numFmtId="3" fontId="1" fillId="0" borderId="0" xfId="0" applyNumberFormat="1" applyFont="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3" fontId="1" fillId="0" borderId="1" xfId="6" applyNumberFormat="1" applyFont="1" applyFill="1" applyBorder="1" applyAlignment="1">
      <alignment vertical="center"/>
    </xf>
    <xf numFmtId="0" fontId="2" fillId="0" borderId="1" xfId="0" applyFont="1" applyBorder="1" applyAlignment="1">
      <alignment horizontal="left" vertical="center" wrapText="1"/>
    </xf>
    <xf numFmtId="0" fontId="1" fillId="0" borderId="12" xfId="0" applyFont="1" applyBorder="1" applyAlignment="1">
      <alignment horizontal="center" vertical="center" wrapText="1"/>
    </xf>
    <xf numFmtId="0" fontId="1" fillId="0" borderId="12" xfId="0" applyFont="1" applyBorder="1" applyAlignment="1">
      <alignment vertical="center" wrapText="1"/>
    </xf>
    <xf numFmtId="3" fontId="1" fillId="0" borderId="12" xfId="6" applyNumberFormat="1" applyFont="1" applyFill="1" applyBorder="1" applyAlignment="1">
      <alignment vertical="center"/>
    </xf>
    <xf numFmtId="3" fontId="3" fillId="0" borderId="1" xfId="6" applyNumberFormat="1" applyFont="1" applyFill="1" applyBorder="1" applyAlignment="1">
      <alignment vertical="center"/>
    </xf>
    <xf numFmtId="3" fontId="1" fillId="0" borderId="1" xfId="6" applyNumberFormat="1" applyFont="1" applyFill="1" applyBorder="1" applyAlignment="1">
      <alignment vertical="center" wrapText="1"/>
    </xf>
    <xf numFmtId="3" fontId="1" fillId="0" borderId="12" xfId="6" applyNumberFormat="1" applyFont="1" applyFill="1" applyBorder="1" applyAlignment="1">
      <alignment vertical="center" wrapText="1"/>
    </xf>
    <xf numFmtId="10" fontId="16" fillId="0" borderId="0" xfId="9" applyNumberFormat="1" applyFont="1" applyFill="1"/>
    <xf numFmtId="171" fontId="8" fillId="0" borderId="0" xfId="6" applyNumberFormat="1" applyFont="1" applyFill="1" applyAlignment="1">
      <alignment vertical="center"/>
    </xf>
    <xf numFmtId="0" fontId="4" fillId="0" borderId="0" xfId="0" applyFont="1" applyAlignment="1">
      <alignment horizontal="center" vertical="center" wrapText="1"/>
    </xf>
    <xf numFmtId="173" fontId="8" fillId="0" borderId="0" xfId="9" applyNumberFormat="1" applyFont="1" applyFill="1" applyAlignment="1">
      <alignment vertical="center"/>
    </xf>
    <xf numFmtId="0" fontId="2" fillId="0" borderId="4" xfId="0" applyFont="1" applyBorder="1" applyAlignment="1">
      <alignment horizontal="center" vertical="center" wrapText="1"/>
    </xf>
    <xf numFmtId="1" fontId="5" fillId="0" borderId="1" xfId="0" applyNumberFormat="1" applyFont="1" applyBorder="1" applyAlignment="1">
      <alignment vertical="center" wrapText="1"/>
    </xf>
    <xf numFmtId="1" fontId="3" fillId="0" borderId="4" xfId="8" applyNumberFormat="1" applyFont="1" applyBorder="1" applyAlignment="1">
      <alignment horizontal="center" vertical="center" wrapText="1"/>
    </xf>
    <xf numFmtId="1" fontId="3" fillId="0" borderId="0" xfId="8" applyNumberFormat="1" applyFont="1" applyAlignment="1">
      <alignment horizontal="center" vertical="center" wrapText="1"/>
    </xf>
    <xf numFmtId="1" fontId="3" fillId="0" borderId="2" xfId="8" applyNumberFormat="1" applyFont="1" applyBorder="1" applyAlignment="1">
      <alignment horizontal="center" vertical="center" wrapText="1"/>
    </xf>
    <xf numFmtId="1" fontId="3" fillId="0" borderId="2" xfId="8" applyNumberFormat="1" applyFont="1" applyBorder="1" applyAlignment="1">
      <alignment vertical="center" wrapText="1"/>
    </xf>
    <xf numFmtId="1" fontId="5" fillId="0" borderId="1" xfId="8" applyNumberFormat="1" applyFont="1" applyBorder="1" applyAlignment="1">
      <alignment horizontal="center" vertical="center" wrapText="1"/>
    </xf>
    <xf numFmtId="1" fontId="5" fillId="0" borderId="1" xfId="8" applyNumberFormat="1" applyFont="1" applyBorder="1" applyAlignment="1">
      <alignment vertical="center" wrapText="1"/>
    </xf>
    <xf numFmtId="3" fontId="5" fillId="0" borderId="1" xfId="6" applyNumberFormat="1" applyFont="1" applyBorder="1" applyAlignment="1">
      <alignment vertical="center" wrapText="1"/>
    </xf>
    <xf numFmtId="1" fontId="3" fillId="0" borderId="1" xfId="8" applyNumberFormat="1" applyFont="1" applyBorder="1" applyAlignment="1">
      <alignment horizontal="center" vertical="center"/>
    </xf>
    <xf numFmtId="1" fontId="3" fillId="0" borderId="1" xfId="8" applyNumberFormat="1" applyFont="1" applyBorder="1" applyAlignment="1">
      <alignment vertical="center"/>
    </xf>
    <xf numFmtId="3" fontId="3" fillId="0" borderId="1" xfId="6" applyNumberFormat="1" applyFont="1" applyBorder="1" applyAlignment="1">
      <alignment vertical="center"/>
    </xf>
    <xf numFmtId="1" fontId="3" fillId="0" borderId="0" xfId="8" applyNumberFormat="1" applyFont="1" applyAlignment="1">
      <alignment horizontal="center" vertical="center"/>
    </xf>
    <xf numFmtId="1" fontId="5" fillId="0" borderId="1" xfId="8" applyNumberFormat="1" applyFont="1" applyBorder="1" applyAlignment="1">
      <alignment horizontal="center" vertical="center"/>
    </xf>
    <xf numFmtId="3" fontId="5" fillId="0" borderId="1" xfId="6" applyNumberFormat="1" applyFont="1" applyBorder="1" applyAlignment="1">
      <alignment vertical="center"/>
    </xf>
    <xf numFmtId="1" fontId="5" fillId="0" borderId="0" xfId="8" applyNumberFormat="1" applyFont="1" applyAlignment="1">
      <alignment vertical="center"/>
    </xf>
    <xf numFmtId="166" fontId="5" fillId="0" borderId="1" xfId="8" applyNumberFormat="1" applyFont="1" applyBorder="1" applyAlignment="1">
      <alignment horizontal="center" vertical="center"/>
    </xf>
    <xf numFmtId="49" fontId="3" fillId="0" borderId="1" xfId="8" applyNumberFormat="1" applyFont="1" applyBorder="1" applyAlignment="1">
      <alignment vertical="center" wrapText="1"/>
    </xf>
    <xf numFmtId="1" fontId="3" fillId="0" borderId="1" xfId="8" applyNumberFormat="1" applyFont="1" applyBorder="1" applyAlignment="1">
      <alignment horizontal="center" vertical="center" wrapText="1"/>
    </xf>
    <xf numFmtId="3" fontId="3" fillId="0" borderId="1" xfId="6" applyNumberFormat="1" applyFont="1" applyBorder="1" applyAlignment="1">
      <alignment vertical="center" wrapText="1"/>
    </xf>
    <xf numFmtId="1" fontId="3" fillId="0" borderId="0" xfId="8" applyNumberFormat="1" applyFont="1" applyAlignment="1">
      <alignment vertical="center"/>
    </xf>
    <xf numFmtId="49" fontId="5" fillId="0" borderId="1" xfId="8" applyNumberFormat="1" applyFont="1" applyBorder="1" applyAlignment="1">
      <alignment vertical="center" wrapText="1"/>
    </xf>
    <xf numFmtId="3" fontId="5" fillId="0" borderId="1" xfId="6" applyNumberFormat="1" applyFont="1" applyFill="1" applyBorder="1" applyAlignment="1">
      <alignment vertical="center" wrapText="1"/>
    </xf>
    <xf numFmtId="171" fontId="3" fillId="0" borderId="1" xfId="6" applyNumberFormat="1" applyFont="1" applyBorder="1" applyAlignment="1">
      <alignment vertical="center" wrapText="1"/>
    </xf>
    <xf numFmtId="171" fontId="5" fillId="0" borderId="1" xfId="6" applyNumberFormat="1" applyFont="1" applyBorder="1" applyAlignment="1">
      <alignment vertical="center" wrapText="1"/>
    </xf>
    <xf numFmtId="49" fontId="5" fillId="0" borderId="12" xfId="8" applyNumberFormat="1" applyFont="1" applyBorder="1" applyAlignment="1">
      <alignment vertical="center" wrapText="1"/>
    </xf>
    <xf numFmtId="1" fontId="5" fillId="0" borderId="12" xfId="8" applyNumberFormat="1" applyFont="1" applyBorder="1" applyAlignment="1">
      <alignment horizontal="center" vertical="center" wrapText="1"/>
    </xf>
    <xf numFmtId="3" fontId="5" fillId="0" borderId="12" xfId="6" applyNumberFormat="1" applyFont="1" applyBorder="1" applyAlignment="1">
      <alignment vertical="center" wrapText="1"/>
    </xf>
    <xf numFmtId="9" fontId="3" fillId="0" borderId="12" xfId="9" applyFont="1" applyFill="1" applyBorder="1" applyAlignment="1">
      <alignment vertical="center" wrapText="1"/>
    </xf>
    <xf numFmtId="9" fontId="5" fillId="0" borderId="1" xfId="9" applyFont="1" applyFill="1" applyBorder="1" applyAlignment="1">
      <alignment horizontal="right" vertical="center" wrapText="1"/>
    </xf>
    <xf numFmtId="3" fontId="2" fillId="0" borderId="0" xfId="0" applyNumberFormat="1" applyFont="1" applyAlignment="1">
      <alignment vertical="center" wrapText="1"/>
    </xf>
    <xf numFmtId="3" fontId="6" fillId="0" borderId="0" xfId="0" applyNumberFormat="1" applyFont="1" applyAlignment="1">
      <alignment vertical="center" wrapText="1"/>
    </xf>
    <xf numFmtId="1" fontId="5" fillId="0" borderId="3" xfId="0" applyNumberFormat="1" applyFont="1" applyBorder="1" applyAlignment="1">
      <alignment vertical="center" wrapText="1"/>
    </xf>
    <xf numFmtId="43" fontId="5" fillId="0" borderId="3" xfId="6" applyFont="1" applyFill="1" applyBorder="1" applyAlignment="1">
      <alignment horizontal="right" vertical="center" wrapText="1"/>
    </xf>
    <xf numFmtId="43" fontId="5" fillId="0" borderId="1" xfId="6" applyFont="1" applyFill="1" applyBorder="1" applyAlignment="1">
      <alignment horizontal="right" vertical="center" wrapText="1"/>
    </xf>
    <xf numFmtId="3" fontId="5" fillId="0" borderId="3" xfId="0" applyNumberFormat="1" applyFont="1" applyBorder="1" applyAlignment="1">
      <alignment vertical="center" wrapText="1"/>
    </xf>
    <xf numFmtId="1" fontId="16" fillId="0" borderId="0" xfId="8" applyNumberFormat="1" applyFont="1"/>
    <xf numFmtId="0" fontId="16" fillId="0" borderId="7" xfId="8" applyFont="1" applyBorder="1" applyAlignment="1">
      <alignment horizontal="center" vertical="center" wrapText="1"/>
    </xf>
    <xf numFmtId="0" fontId="17" fillId="0" borderId="7" xfId="8" applyFont="1" applyBorder="1" applyAlignment="1">
      <alignment vertical="center" wrapText="1"/>
    </xf>
    <xf numFmtId="0" fontId="16" fillId="0" borderId="13" xfId="8" applyFont="1" applyBorder="1" applyAlignment="1">
      <alignment horizontal="center" vertical="center" wrapText="1"/>
    </xf>
    <xf numFmtId="0" fontId="5"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right" vertical="center"/>
    </xf>
    <xf numFmtId="0" fontId="5" fillId="2" borderId="0" xfId="0" applyFont="1" applyFill="1" applyAlignment="1">
      <alignment horizontal="center" vertical="center"/>
    </xf>
    <xf numFmtId="0" fontId="5" fillId="0" borderId="0" xfId="0" applyFont="1" applyAlignment="1">
      <alignment horizontal="center" vertical="center" wrapText="1"/>
    </xf>
    <xf numFmtId="0" fontId="4" fillId="2" borderId="0" xfId="0" applyFont="1" applyFill="1" applyAlignment="1">
      <alignment vertical="center"/>
    </xf>
    <xf numFmtId="0" fontId="3" fillId="0" borderId="0" xfId="0" applyFont="1" applyAlignment="1">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3" fontId="5" fillId="2" borderId="1" xfId="0" applyNumberFormat="1" applyFont="1" applyFill="1" applyBorder="1" applyAlignment="1">
      <alignment horizontal="right" vertical="center" wrapText="1"/>
    </xf>
    <xf numFmtId="9" fontId="5" fillId="2" borderId="1" xfId="9" applyFont="1" applyFill="1" applyBorder="1" applyAlignment="1">
      <alignment horizontal="right" vertical="center" wrapText="1"/>
    </xf>
    <xf numFmtId="0" fontId="5" fillId="2" borderId="1" xfId="0" quotePrefix="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5" fillId="2" borderId="1" xfId="0" quotePrefix="1" applyFont="1" applyFill="1" applyBorder="1" applyAlignment="1">
      <alignment vertical="center" wrapText="1"/>
    </xf>
    <xf numFmtId="2" fontId="5" fillId="2" borderId="1" xfId="0" applyNumberFormat="1" applyFont="1" applyFill="1" applyBorder="1" applyAlignment="1">
      <alignment horizontal="center" vertical="center" wrapText="1"/>
    </xf>
    <xf numFmtId="170" fontId="5" fillId="2" borderId="1" xfId="6" applyNumberFormat="1" applyFont="1" applyFill="1" applyBorder="1" applyAlignment="1">
      <alignment horizontal="center" vertical="center" wrapText="1"/>
    </xf>
    <xf numFmtId="165" fontId="5" fillId="2" borderId="1" xfId="6" applyNumberFormat="1" applyFont="1" applyFill="1" applyBorder="1" applyAlignment="1">
      <alignment horizontal="center" vertical="center" wrapText="1"/>
    </xf>
    <xf numFmtId="3" fontId="5" fillId="2" borderId="1" xfId="6" applyNumberFormat="1" applyFont="1" applyFill="1" applyBorder="1" applyAlignment="1">
      <alignment horizontal="right" vertical="center" wrapText="1"/>
    </xf>
    <xf numFmtId="0" fontId="5" fillId="2" borderId="1" xfId="7" applyFont="1" applyFill="1" applyBorder="1" applyAlignment="1">
      <alignment horizontal="center" vertical="center" wrapText="1"/>
    </xf>
    <xf numFmtId="0" fontId="5" fillId="2" borderId="1" xfId="15" applyFont="1" applyFill="1" applyBorder="1" applyAlignment="1">
      <alignment vertical="center" wrapText="1"/>
    </xf>
    <xf numFmtId="0" fontId="5" fillId="2" borderId="12" xfId="0" applyFont="1" applyFill="1" applyBorder="1" applyAlignment="1">
      <alignment horizontal="center" vertical="center" wrapText="1"/>
    </xf>
    <xf numFmtId="3" fontId="5" fillId="2" borderId="12" xfId="0" applyNumberFormat="1" applyFont="1" applyFill="1" applyBorder="1" applyAlignment="1">
      <alignment horizontal="right" vertical="center" wrapText="1"/>
    </xf>
    <xf numFmtId="9" fontId="5" fillId="2" borderId="12" xfId="9" applyFont="1" applyFill="1" applyBorder="1" applyAlignment="1">
      <alignment horizontal="right" vertical="center" wrapText="1"/>
    </xf>
    <xf numFmtId="0" fontId="5" fillId="0" borderId="0" xfId="0" applyFont="1" applyAlignment="1">
      <alignment horizontal="center" vertical="center"/>
    </xf>
    <xf numFmtId="172" fontId="15" fillId="0" borderId="1" xfId="6" applyNumberFormat="1" applyFont="1" applyBorder="1" applyAlignment="1">
      <alignment horizontal="center" vertical="center" wrapText="1"/>
    </xf>
    <xf numFmtId="172" fontId="16" fillId="0" borderId="1" xfId="6" applyNumberFormat="1" applyFont="1" applyBorder="1" applyAlignment="1">
      <alignment horizontal="center" vertical="center" wrapText="1"/>
    </xf>
    <xf numFmtId="172" fontId="5" fillId="0" borderId="1" xfId="6" applyNumberFormat="1" applyFont="1" applyBorder="1" applyAlignment="1">
      <alignment horizontal="center" vertical="center" wrapText="1"/>
    </xf>
    <xf numFmtId="0" fontId="16" fillId="0" borderId="12" xfId="8" applyFont="1" applyBorder="1" applyAlignment="1">
      <alignment horizontal="justify" vertical="center" wrapText="1"/>
    </xf>
    <xf numFmtId="172" fontId="5" fillId="0" borderId="12" xfId="6" applyNumberFormat="1" applyFont="1" applyBorder="1" applyAlignment="1">
      <alignment horizontal="center" vertical="center" wrapText="1"/>
    </xf>
    <xf numFmtId="168" fontId="2" fillId="0" borderId="2" xfId="6" applyNumberFormat="1" applyFont="1" applyFill="1" applyBorder="1" applyAlignment="1">
      <alignment vertical="center"/>
    </xf>
    <xf numFmtId="168" fontId="1" fillId="0" borderId="1" xfId="6" applyNumberFormat="1" applyFont="1" applyFill="1" applyBorder="1" applyAlignment="1">
      <alignment vertical="center"/>
    </xf>
    <xf numFmtId="168" fontId="3" fillId="0" borderId="1" xfId="6" applyNumberFormat="1" applyFont="1" applyFill="1" applyBorder="1" applyAlignment="1">
      <alignment vertical="center"/>
    </xf>
    <xf numFmtId="168" fontId="1" fillId="0" borderId="1" xfId="6" applyNumberFormat="1" applyFont="1" applyFill="1" applyBorder="1" applyAlignment="1">
      <alignment vertical="center" wrapText="1"/>
    </xf>
    <xf numFmtId="168" fontId="1" fillId="0" borderId="12" xfId="6" applyNumberFormat="1" applyFont="1" applyFill="1" applyBorder="1" applyAlignment="1">
      <alignment vertical="center"/>
    </xf>
    <xf numFmtId="169" fontId="5" fillId="2" borderId="0" xfId="0" applyNumberFormat="1" applyFont="1" applyFill="1" applyAlignment="1">
      <alignment vertical="center"/>
    </xf>
    <xf numFmtId="171" fontId="3" fillId="0" borderId="0" xfId="6" applyNumberFormat="1" applyFont="1" applyFill="1" applyAlignment="1">
      <alignment vertical="center"/>
    </xf>
    <xf numFmtId="3" fontId="21" fillId="0" borderId="9" xfId="0" applyNumberFormat="1" applyFont="1" applyBorder="1" applyAlignment="1">
      <alignment vertical="center" wrapText="1"/>
    </xf>
    <xf numFmtId="164" fontId="20" fillId="2" borderId="11" xfId="10" applyNumberFormat="1" applyFont="1" applyFill="1" applyBorder="1" applyAlignment="1">
      <alignment horizontal="center" vertical="center" wrapText="1"/>
    </xf>
    <xf numFmtId="164" fontId="20" fillId="2" borderId="2" xfId="10" applyNumberFormat="1" applyFont="1" applyFill="1" applyBorder="1" applyAlignment="1">
      <alignment horizontal="center" vertical="center" wrapText="1"/>
    </xf>
    <xf numFmtId="164" fontId="20" fillId="0" borderId="0" xfId="10"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164" fontId="20" fillId="3" borderId="1" xfId="1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3" fontId="20" fillId="2" borderId="1" xfId="0" applyNumberFormat="1" applyFont="1" applyFill="1" applyBorder="1" applyAlignment="1">
      <alignment horizontal="right" vertical="center" wrapText="1"/>
    </xf>
    <xf numFmtId="0" fontId="21" fillId="2" borderId="1" xfId="0" applyFont="1" applyFill="1" applyBorder="1" applyAlignment="1">
      <alignment horizontal="center" vertical="center" wrapText="1"/>
    </xf>
    <xf numFmtId="3" fontId="21" fillId="2" borderId="1" xfId="0" applyNumberFormat="1" applyFont="1" applyFill="1" applyBorder="1" applyAlignment="1">
      <alignment vertical="center" wrapText="1"/>
    </xf>
    <xf numFmtId="3" fontId="20" fillId="3" borderId="1" xfId="0" applyNumberFormat="1" applyFont="1" applyFill="1" applyBorder="1" applyAlignment="1">
      <alignment vertical="center" wrapText="1"/>
    </xf>
    <xf numFmtId="3" fontId="20" fillId="2" borderId="1" xfId="0" applyNumberFormat="1" applyFont="1" applyFill="1" applyBorder="1" applyAlignment="1">
      <alignment vertical="center" wrapText="1"/>
    </xf>
    <xf numFmtId="0" fontId="21" fillId="2" borderId="12" xfId="0" applyFont="1" applyFill="1" applyBorder="1" applyAlignment="1">
      <alignment horizontal="center" vertical="center" wrapText="1"/>
    </xf>
    <xf numFmtId="3" fontId="21" fillId="2" borderId="12" xfId="0" applyNumberFormat="1" applyFont="1" applyFill="1" applyBorder="1" applyAlignment="1">
      <alignment vertical="center" wrapText="1"/>
    </xf>
    <xf numFmtId="0" fontId="21" fillId="0" borderId="0" xfId="0" applyFont="1" applyAlignment="1">
      <alignment horizontal="center" vertical="center"/>
    </xf>
    <xf numFmtId="0" fontId="21" fillId="0" borderId="0" xfId="0" applyFont="1" applyAlignment="1">
      <alignment vertical="center"/>
    </xf>
    <xf numFmtId="0" fontId="21" fillId="0" borderId="0" xfId="0" applyFont="1" applyAlignment="1">
      <alignment horizontal="left" vertical="center"/>
    </xf>
    <xf numFmtId="3" fontId="21" fillId="0" borderId="0" xfId="0" applyNumberFormat="1" applyFont="1" applyAlignment="1">
      <alignment vertical="center"/>
    </xf>
    <xf numFmtId="3" fontId="28" fillId="0" borderId="0" xfId="0" applyNumberFormat="1" applyFont="1" applyAlignment="1">
      <alignment horizontal="center" vertical="center"/>
    </xf>
    <xf numFmtId="3" fontId="21" fillId="0" borderId="0" xfId="0" applyNumberFormat="1" applyFont="1" applyAlignment="1">
      <alignment horizontal="left" vertical="center"/>
    </xf>
    <xf numFmtId="0" fontId="21" fillId="2" borderId="1" xfId="0" applyFont="1" applyFill="1" applyBorder="1" applyAlignment="1">
      <alignment horizontal="left" vertical="center" wrapText="1"/>
    </xf>
    <xf numFmtId="164" fontId="21" fillId="0" borderId="0" xfId="10" applyNumberFormat="1" applyFont="1" applyFill="1" applyBorder="1" applyAlignment="1">
      <alignment horizontal="center" vertical="center" wrapText="1"/>
    </xf>
    <xf numFmtId="0" fontId="21" fillId="0" borderId="1" xfId="0" quotePrefix="1" applyFont="1" applyBorder="1" applyAlignment="1">
      <alignment horizontal="center" vertical="center" wrapText="1"/>
    </xf>
    <xf numFmtId="3" fontId="21" fillId="0" borderId="1" xfId="0" quotePrefix="1" applyNumberFormat="1" applyFont="1" applyBorder="1" applyAlignment="1">
      <alignment horizontal="center" vertical="center" wrapText="1"/>
    </xf>
    <xf numFmtId="3" fontId="21" fillId="0" borderId="1" xfId="0" applyNumberFormat="1" applyFont="1" applyBorder="1" applyAlignment="1">
      <alignment horizontal="center" vertical="center" wrapText="1"/>
    </xf>
    <xf numFmtId="3" fontId="21" fillId="0" borderId="12" xfId="0" applyNumberFormat="1" applyFont="1" applyBorder="1" applyAlignment="1">
      <alignment horizontal="center" vertical="center" wrapText="1"/>
    </xf>
    <xf numFmtId="3" fontId="5" fillId="0" borderId="0" xfId="6" applyNumberFormat="1" applyFont="1" applyAlignment="1">
      <alignment vertical="center"/>
    </xf>
    <xf numFmtId="168" fontId="5" fillId="0" borderId="0" xfId="6" applyNumberFormat="1" applyFont="1" applyAlignment="1">
      <alignment vertical="center"/>
    </xf>
    <xf numFmtId="0" fontId="5" fillId="2" borderId="1" xfId="0" applyFont="1" applyFill="1" applyBorder="1" applyAlignment="1">
      <alignment horizontal="right" vertical="center" wrapText="1"/>
    </xf>
    <xf numFmtId="0" fontId="5" fillId="2" borderId="1" xfId="0" quotePrefix="1" applyFont="1" applyFill="1" applyBorder="1" applyAlignment="1">
      <alignment horizontal="right" vertical="center" wrapText="1"/>
    </xf>
    <xf numFmtId="0" fontId="5" fillId="2" borderId="1" xfId="15" applyFont="1" applyFill="1" applyBorder="1" applyAlignment="1">
      <alignment horizontal="right" vertical="center" wrapText="1"/>
    </xf>
    <xf numFmtId="0" fontId="23" fillId="0" borderId="0" xfId="0" applyFont="1" applyAlignment="1">
      <alignment horizontal="center" vertical="center" wrapText="1"/>
    </xf>
    <xf numFmtId="1" fontId="24" fillId="0" borderId="0" xfId="0" applyNumberFormat="1" applyFont="1" applyAlignment="1">
      <alignment horizontal="center" vertical="center"/>
    </xf>
    <xf numFmtId="168" fontId="1" fillId="0" borderId="12" xfId="6" applyNumberFormat="1" applyFont="1" applyFill="1" applyBorder="1" applyAlignment="1">
      <alignment vertical="center" wrapText="1"/>
    </xf>
    <xf numFmtId="0" fontId="1" fillId="0" borderId="0" xfId="0" applyFont="1" applyAlignment="1">
      <alignment vertical="center" wrapText="1"/>
    </xf>
    <xf numFmtId="0" fontId="26" fillId="2" borderId="4" xfId="0" applyFont="1" applyFill="1" applyBorder="1" applyAlignment="1">
      <alignment horizontal="center" vertical="center" wrapText="1"/>
    </xf>
    <xf numFmtId="0" fontId="7" fillId="2" borderId="0" xfId="0" applyFont="1" applyFill="1" applyAlignment="1">
      <alignment vertical="center"/>
    </xf>
    <xf numFmtId="0" fontId="7" fillId="2" borderId="0" xfId="0" applyFont="1" applyFill="1" applyAlignment="1">
      <alignment horizontal="center" vertical="center"/>
    </xf>
    <xf numFmtId="0" fontId="8"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8" fillId="2" borderId="2" xfId="6" applyNumberFormat="1" applyFont="1" applyFill="1" applyBorder="1" applyAlignment="1">
      <alignment vertical="center"/>
    </xf>
    <xf numFmtId="168" fontId="8" fillId="2" borderId="2" xfId="6" applyNumberFormat="1" applyFont="1" applyFill="1" applyBorder="1" applyAlignment="1">
      <alignment vertical="center"/>
    </xf>
    <xf numFmtId="3" fontId="8" fillId="2" borderId="2" xfId="6" applyNumberFormat="1" applyFont="1" applyFill="1" applyBorder="1" applyAlignment="1">
      <alignment vertical="center"/>
    </xf>
    <xf numFmtId="0" fontId="7" fillId="2" borderId="2" xfId="0" applyFont="1" applyFill="1" applyBorder="1" applyAlignment="1">
      <alignment vertical="center" wrapText="1"/>
    </xf>
    <xf numFmtId="0" fontId="8" fillId="2" borderId="1" xfId="0" applyFont="1" applyFill="1" applyBorder="1" applyAlignment="1">
      <alignment horizontal="center" vertical="center"/>
    </xf>
    <xf numFmtId="0" fontId="8" fillId="2" borderId="1" xfId="0" applyFont="1" applyFill="1" applyBorder="1" applyAlignment="1">
      <alignment vertical="center" wrapText="1"/>
    </xf>
    <xf numFmtId="3" fontId="8" fillId="2" borderId="1" xfId="6" applyNumberFormat="1" applyFont="1" applyFill="1" applyBorder="1" applyAlignment="1">
      <alignment horizontal="center" vertical="center" wrapText="1"/>
    </xf>
    <xf numFmtId="4" fontId="8" fillId="2" borderId="1" xfId="6" applyNumberFormat="1" applyFont="1" applyFill="1" applyBorder="1" applyAlignment="1">
      <alignment vertical="center"/>
    </xf>
    <xf numFmtId="168" fontId="8" fillId="2" borderId="1" xfId="6" applyNumberFormat="1" applyFont="1" applyFill="1" applyBorder="1" applyAlignment="1">
      <alignment vertical="center"/>
    </xf>
    <xf numFmtId="3" fontId="8" fillId="2" borderId="1" xfId="6" applyNumberFormat="1" applyFont="1" applyFill="1" applyBorder="1" applyAlignment="1">
      <alignment vertical="center"/>
    </xf>
    <xf numFmtId="171" fontId="8" fillId="2" borderId="1" xfId="6" applyNumberFormat="1" applyFont="1" applyFill="1" applyBorder="1" applyAlignment="1">
      <alignment vertical="center"/>
    </xf>
    <xf numFmtId="171" fontId="7" fillId="2" borderId="1" xfId="6" applyNumberFormat="1" applyFont="1" applyFill="1" applyBorder="1" applyAlignment="1">
      <alignment vertical="center"/>
    </xf>
    <xf numFmtId="0" fontId="7" fillId="2" borderId="1" xfId="0" applyFont="1" applyFill="1" applyBorder="1" applyAlignment="1">
      <alignment horizontal="center" vertical="center"/>
    </xf>
    <xf numFmtId="0" fontId="7" fillId="2" borderId="1" xfId="0" applyFont="1" applyFill="1" applyBorder="1" applyAlignment="1">
      <alignment vertical="center" wrapText="1"/>
    </xf>
    <xf numFmtId="3" fontId="7" fillId="2" borderId="1" xfId="6" applyNumberFormat="1" applyFont="1" applyFill="1" applyBorder="1" applyAlignment="1">
      <alignment horizontal="center" vertical="center" wrapText="1"/>
    </xf>
    <xf numFmtId="4" fontId="7" fillId="2" borderId="1" xfId="6" applyNumberFormat="1" applyFont="1" applyFill="1" applyBorder="1" applyAlignment="1">
      <alignment vertical="center"/>
    </xf>
    <xf numFmtId="168" fontId="7" fillId="2" borderId="1" xfId="6" applyNumberFormat="1" applyFont="1" applyFill="1" applyBorder="1" applyAlignment="1">
      <alignment vertical="center"/>
    </xf>
    <xf numFmtId="3" fontId="7" fillId="2" borderId="1" xfId="6" applyNumberFormat="1" applyFont="1" applyFill="1" applyBorder="1" applyAlignment="1">
      <alignment vertical="center"/>
    </xf>
    <xf numFmtId="3" fontId="7" fillId="2" borderId="1" xfId="6" applyNumberFormat="1" applyFont="1" applyFill="1" applyBorder="1" applyAlignment="1">
      <alignment horizontal="center" vertical="center"/>
    </xf>
    <xf numFmtId="3" fontId="8" fillId="2" borderId="1" xfId="6" applyNumberFormat="1" applyFont="1" applyFill="1" applyBorder="1" applyAlignment="1">
      <alignment horizontal="center" vertical="center"/>
    </xf>
    <xf numFmtId="0" fontId="19" fillId="2" borderId="1" xfId="0" applyFont="1" applyFill="1" applyBorder="1" applyAlignment="1">
      <alignment horizontal="center" vertical="center"/>
    </xf>
    <xf numFmtId="0" fontId="19" fillId="2" borderId="1" xfId="0" applyFont="1" applyFill="1" applyBorder="1" applyAlignment="1">
      <alignment vertical="center" wrapText="1"/>
    </xf>
    <xf numFmtId="3" fontId="19" fillId="2" borderId="1" xfId="6" applyNumberFormat="1" applyFont="1" applyFill="1" applyBorder="1" applyAlignment="1">
      <alignment horizontal="center" vertical="center"/>
    </xf>
    <xf numFmtId="3" fontId="19" fillId="2" borderId="1" xfId="6" applyNumberFormat="1" applyFont="1" applyFill="1" applyBorder="1" applyAlignment="1">
      <alignment vertical="center"/>
    </xf>
    <xf numFmtId="0" fontId="8" fillId="2" borderId="12" xfId="0" applyFont="1" applyFill="1" applyBorder="1" applyAlignment="1">
      <alignment horizontal="center" vertical="center"/>
    </xf>
    <xf numFmtId="0" fontId="8" fillId="2" borderId="12" xfId="0" applyFont="1" applyFill="1" applyBorder="1" applyAlignment="1">
      <alignment vertical="center" wrapText="1"/>
    </xf>
    <xf numFmtId="3" fontId="7" fillId="2" borderId="12" xfId="6" applyNumberFormat="1" applyFont="1" applyFill="1" applyBorder="1" applyAlignment="1">
      <alignment horizontal="center" vertical="center" wrapText="1"/>
    </xf>
    <xf numFmtId="3" fontId="8" fillId="2" borderId="12" xfId="6" applyNumberFormat="1" applyFont="1" applyFill="1" applyBorder="1" applyAlignment="1">
      <alignment vertical="center"/>
    </xf>
    <xf numFmtId="0" fontId="8" fillId="2" borderId="7" xfId="0" applyFont="1" applyFill="1" applyBorder="1" applyAlignment="1">
      <alignment vertical="center" wrapText="1"/>
    </xf>
    <xf numFmtId="0" fontId="8" fillId="2" borderId="3" xfId="0" applyFont="1" applyFill="1" applyBorder="1" applyAlignment="1">
      <alignment horizontal="center" vertical="center" wrapText="1"/>
    </xf>
    <xf numFmtId="0" fontId="3" fillId="2" borderId="0" xfId="0" applyFont="1" applyFill="1" applyAlignment="1">
      <alignment horizontal="center" vertical="center"/>
    </xf>
    <xf numFmtId="0" fontId="3" fillId="2" borderId="2" xfId="0" applyFont="1" applyFill="1" applyBorder="1" applyAlignment="1">
      <alignment horizontal="center" vertical="center" wrapText="1"/>
    </xf>
    <xf numFmtId="3" fontId="3" fillId="2" borderId="2" xfId="0" applyNumberFormat="1"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3" fontId="3" fillId="2" borderId="1" xfId="0" applyNumberFormat="1" applyFont="1" applyFill="1" applyBorder="1" applyAlignment="1">
      <alignment horizontal="righ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3" fontId="5" fillId="2" borderId="1" xfId="0" applyNumberFormat="1" applyFont="1" applyFill="1" applyBorder="1" applyAlignment="1">
      <alignment horizontal="center" vertical="center"/>
    </xf>
    <xf numFmtId="3" fontId="5" fillId="2" borderId="1" xfId="0" applyNumberFormat="1" applyFont="1" applyFill="1" applyBorder="1" applyAlignment="1">
      <alignment horizontal="right" vertical="center"/>
    </xf>
    <xf numFmtId="0" fontId="3" fillId="2" borderId="1" xfId="0" applyFont="1" applyFill="1" applyBorder="1" applyAlignment="1">
      <alignment horizontal="right" vertical="center" wrapText="1"/>
    </xf>
    <xf numFmtId="165" fontId="5" fillId="2" borderId="1" xfId="6" applyNumberFormat="1" applyFont="1" applyFill="1" applyBorder="1" applyAlignment="1">
      <alignment vertical="center" wrapText="1"/>
    </xf>
    <xf numFmtId="165" fontId="5" fillId="2" borderId="1" xfId="6" applyNumberFormat="1" applyFont="1" applyFill="1" applyBorder="1" applyAlignment="1">
      <alignment horizontal="right" vertical="center" wrapText="1"/>
    </xf>
    <xf numFmtId="0" fontId="25" fillId="2" borderId="12" xfId="0" applyFont="1" applyFill="1" applyBorder="1" applyAlignment="1">
      <alignment horizontal="center" vertical="center" wrapText="1"/>
    </xf>
    <xf numFmtId="0" fontId="1" fillId="2" borderId="12" xfId="0" applyFont="1" applyFill="1" applyBorder="1" applyAlignment="1">
      <alignment horizontal="right" vertical="center" wrapText="1"/>
    </xf>
    <xf numFmtId="3" fontId="1" fillId="2" borderId="12" xfId="6" applyNumberFormat="1" applyFont="1" applyFill="1" applyBorder="1" applyAlignment="1">
      <alignment horizontal="right" vertical="center" wrapText="1"/>
    </xf>
    <xf numFmtId="3" fontId="5" fillId="2" borderId="12" xfId="6" applyNumberFormat="1" applyFont="1" applyFill="1" applyBorder="1" applyAlignment="1">
      <alignment vertical="center" wrapText="1"/>
    </xf>
    <xf numFmtId="3" fontId="5" fillId="2" borderId="12" xfId="6" applyNumberFormat="1" applyFont="1" applyFill="1" applyBorder="1" applyAlignment="1">
      <alignment horizontal="center" vertical="center" wrapText="1"/>
    </xf>
    <xf numFmtId="0" fontId="1" fillId="2" borderId="12" xfId="0" applyFont="1" applyFill="1" applyBorder="1" applyAlignment="1">
      <alignment horizontal="center" vertical="center" wrapText="1"/>
    </xf>
    <xf numFmtId="0" fontId="9" fillId="2" borderId="9" xfId="0" applyFont="1" applyFill="1" applyBorder="1" applyAlignment="1">
      <alignment vertical="center"/>
    </xf>
    <xf numFmtId="3" fontId="5" fillId="2" borderId="0" xfId="0" applyNumberFormat="1" applyFont="1" applyFill="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3" fontId="3" fillId="2" borderId="1" xfId="0" applyNumberFormat="1" applyFont="1" applyFill="1" applyBorder="1" applyAlignment="1">
      <alignment horizontal="right" vertical="center"/>
    </xf>
    <xf numFmtId="9" fontId="5" fillId="2" borderId="1" xfId="9" applyFont="1" applyFill="1" applyBorder="1" applyAlignment="1">
      <alignment vertical="center" wrapText="1"/>
    </xf>
    <xf numFmtId="9" fontId="5" fillId="2" borderId="1" xfId="9" applyFont="1" applyFill="1" applyBorder="1" applyAlignment="1">
      <alignment horizontal="right" vertical="center"/>
    </xf>
    <xf numFmtId="3" fontId="5" fillId="2" borderId="1" xfId="0" applyNumberFormat="1" applyFont="1" applyFill="1" applyBorder="1" applyAlignment="1">
      <alignment vertical="center"/>
    </xf>
    <xf numFmtId="3" fontId="5" fillId="2" borderId="1" xfId="0" applyNumberFormat="1" applyFont="1" applyFill="1" applyBorder="1" applyAlignment="1">
      <alignment vertical="center" wrapText="1"/>
    </xf>
    <xf numFmtId="0" fontId="5" fillId="2" borderId="12" xfId="0" applyFont="1" applyFill="1" applyBorder="1" applyAlignment="1">
      <alignment horizontal="center" vertical="center"/>
    </xf>
    <xf numFmtId="0" fontId="5" fillId="2" borderId="12" xfId="0" applyFont="1" applyFill="1" applyBorder="1" applyAlignment="1">
      <alignment vertical="center" wrapText="1"/>
    </xf>
    <xf numFmtId="9" fontId="5" fillId="2" borderId="12" xfId="9" applyFont="1" applyFill="1" applyBorder="1" applyAlignment="1">
      <alignment vertical="center" wrapText="1"/>
    </xf>
    <xf numFmtId="3" fontId="5" fillId="2" borderId="12" xfId="0" applyNumberFormat="1" applyFont="1" applyFill="1" applyBorder="1" applyAlignment="1">
      <alignment horizontal="center" vertical="center"/>
    </xf>
    <xf numFmtId="9" fontId="5" fillId="2" borderId="12" xfId="9" applyFont="1" applyFill="1" applyBorder="1" applyAlignment="1">
      <alignment horizontal="right" vertical="center"/>
    </xf>
    <xf numFmtId="3" fontId="5" fillId="2" borderId="12" xfId="0" applyNumberFormat="1" applyFont="1" applyFill="1" applyBorder="1" applyAlignment="1">
      <alignment horizontal="right" vertical="center"/>
    </xf>
    <xf numFmtId="3" fontId="5" fillId="2" borderId="12" xfId="0" applyNumberFormat="1" applyFont="1" applyFill="1" applyBorder="1" applyAlignment="1">
      <alignment vertical="center"/>
    </xf>
    <xf numFmtId="0" fontId="16" fillId="2" borderId="1" xfId="0" applyFont="1" applyFill="1" applyBorder="1" applyAlignment="1">
      <alignment horizontal="center" vertical="center" wrapText="1"/>
    </xf>
    <xf numFmtId="3" fontId="5" fillId="0" borderId="2" xfId="0" applyNumberFormat="1" applyFont="1" applyBorder="1" applyAlignment="1">
      <alignment horizontal="center" vertical="center" wrapText="1"/>
    </xf>
    <xf numFmtId="3" fontId="3" fillId="0" borderId="12" xfId="0" applyNumberFormat="1" applyFont="1" applyBorder="1" applyAlignment="1">
      <alignment horizontal="center" vertical="center" wrapText="1"/>
    </xf>
    <xf numFmtId="9" fontId="5" fillId="0" borderId="2" xfId="9" applyFont="1" applyFill="1" applyBorder="1" applyAlignment="1">
      <alignment horizontal="center" vertical="center" wrapText="1"/>
    </xf>
    <xf numFmtId="171" fontId="7" fillId="2" borderId="1" xfId="6"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2" borderId="1" xfId="0" quotePrefix="1" applyFont="1" applyFill="1" applyBorder="1" applyAlignment="1">
      <alignment horizontal="center" vertical="center"/>
    </xf>
    <xf numFmtId="0" fontId="7" fillId="2" borderId="1" xfId="0" applyFont="1" applyFill="1" applyBorder="1" applyAlignment="1">
      <alignment vertical="center" wrapText="1"/>
    </xf>
    <xf numFmtId="171" fontId="7" fillId="2" borderId="1" xfId="6" applyNumberFormat="1" applyFont="1" applyFill="1" applyBorder="1" applyAlignment="1">
      <alignment horizontal="center" vertical="center" wrapText="1"/>
    </xf>
    <xf numFmtId="0" fontId="19" fillId="0" borderId="0" xfId="1" applyFont="1" applyAlignment="1">
      <alignment horizontal="right" vertical="center"/>
    </xf>
    <xf numFmtId="0" fontId="8" fillId="2" borderId="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0" borderId="0" xfId="0" applyFont="1" applyAlignment="1">
      <alignment horizontal="center" vertical="center" wrapText="1"/>
    </xf>
    <xf numFmtId="1" fontId="19" fillId="0" borderId="0" xfId="0" applyNumberFormat="1" applyFont="1" applyAlignment="1">
      <alignment horizontal="center" vertical="center" wrapText="1"/>
    </xf>
    <xf numFmtId="0" fontId="19" fillId="0" borderId="0" xfId="0" applyFont="1" applyAlignment="1">
      <alignment horizontal="center" vertical="center" wrapText="1"/>
    </xf>
    <xf numFmtId="0" fontId="8" fillId="2" borderId="4" xfId="1" applyFont="1" applyFill="1" applyBorder="1" applyAlignment="1">
      <alignment horizontal="center" vertical="center" wrapText="1"/>
    </xf>
    <xf numFmtId="0" fontId="19" fillId="2" borderId="9" xfId="0" applyFont="1" applyFill="1" applyBorder="1" applyAlignment="1">
      <alignment horizontal="right" vertical="center"/>
    </xf>
    <xf numFmtId="0" fontId="8" fillId="2" borderId="5"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xf>
    <xf numFmtId="0" fontId="23" fillId="0" borderId="0" xfId="0" applyFont="1" applyAlignment="1">
      <alignment horizontal="center" vertical="center" wrapText="1"/>
    </xf>
    <xf numFmtId="1" fontId="24" fillId="0" borderId="0" xfId="0" applyNumberFormat="1" applyFont="1" applyAlignment="1">
      <alignment horizontal="center" vertical="center"/>
    </xf>
    <xf numFmtId="0" fontId="19" fillId="0" borderId="0" xfId="0" applyFont="1" applyAlignment="1">
      <alignment horizontal="center" vertical="center"/>
    </xf>
    <xf numFmtId="0" fontId="8" fillId="0" borderId="0" xfId="0" applyFont="1" applyAlignment="1">
      <alignment horizontal="center" vertical="center"/>
    </xf>
    <xf numFmtId="0" fontId="19" fillId="0" borderId="0" xfId="0" applyFont="1" applyAlignment="1">
      <alignment horizontal="right" vertical="center"/>
    </xf>
    <xf numFmtId="4" fontId="19" fillId="0" borderId="9" xfId="8"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1" applyFont="1" applyAlignment="1">
      <alignment horizontal="center" vertical="center"/>
    </xf>
    <xf numFmtId="0" fontId="6" fillId="0" borderId="0" xfId="1" applyFont="1" applyAlignment="1">
      <alignment horizontal="right" vertical="center"/>
    </xf>
    <xf numFmtId="1" fontId="3" fillId="0" borderId="0" xfId="1" applyNumberFormat="1" applyFont="1" applyAlignment="1">
      <alignment horizontal="center" vertical="center"/>
    </xf>
    <xf numFmtId="1" fontId="3" fillId="0" borderId="0" xfId="0" applyNumberFormat="1" applyFont="1" applyAlignment="1">
      <alignment horizontal="center" vertical="center" wrapText="1"/>
    </xf>
    <xf numFmtId="1" fontId="6" fillId="0" borderId="0" xfId="0" applyNumberFormat="1" applyFont="1" applyAlignment="1">
      <alignment horizontal="center" vertical="center" wrapText="1"/>
    </xf>
    <xf numFmtId="1" fontId="6" fillId="0" borderId="0" xfId="1" applyNumberFormat="1" applyFont="1" applyAlignment="1">
      <alignment horizontal="right" vertical="center"/>
    </xf>
    <xf numFmtId="1" fontId="3" fillId="0" borderId="12" xfId="0" applyNumberFormat="1" applyFont="1" applyBorder="1" applyAlignment="1">
      <alignment horizontal="center" vertical="center" wrapText="1"/>
    </xf>
    <xf numFmtId="0" fontId="15" fillId="0" borderId="0" xfId="8" applyFont="1" applyAlignment="1">
      <alignment horizontal="center" vertical="center" wrapText="1"/>
    </xf>
    <xf numFmtId="1" fontId="18" fillId="0" borderId="9" xfId="8"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3" fontId="3"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3" fontId="6" fillId="0" borderId="9" xfId="0" applyNumberFormat="1" applyFont="1" applyBorder="1" applyAlignment="1">
      <alignment horizontal="center" vertical="center" wrapText="1"/>
    </xf>
    <xf numFmtId="3" fontId="6" fillId="0" borderId="0" xfId="0" applyNumberFormat="1" applyFont="1" applyAlignment="1">
      <alignment horizontal="right" vertical="center" wrapText="1"/>
    </xf>
    <xf numFmtId="0" fontId="5" fillId="0" borderId="0" xfId="0" applyFont="1" applyAlignment="1">
      <alignment horizontal="left" vertical="center"/>
    </xf>
    <xf numFmtId="0" fontId="15" fillId="0" borderId="0" xfId="0" applyFont="1" applyAlignment="1">
      <alignment horizontal="center" vertical="center" wrapText="1"/>
    </xf>
    <xf numFmtId="1" fontId="18" fillId="0" borderId="9" xfId="0" applyNumberFormat="1" applyFont="1" applyBorder="1" applyAlignment="1">
      <alignment horizontal="center" vertical="top" wrapText="1"/>
    </xf>
    <xf numFmtId="0" fontId="18" fillId="0" borderId="9" xfId="0" applyFont="1" applyBorder="1" applyAlignment="1">
      <alignment horizontal="center" vertical="top" wrapText="1"/>
    </xf>
    <xf numFmtId="0" fontId="26"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9" fillId="2" borderId="0" xfId="0" applyFont="1" applyFill="1" applyAlignment="1">
      <alignment horizontal="right" vertical="center"/>
    </xf>
    <xf numFmtId="164" fontId="26" fillId="2" borderId="4" xfId="10" applyNumberFormat="1" applyFont="1" applyFill="1" applyBorder="1" applyAlignment="1">
      <alignment horizontal="center" vertical="center" wrapText="1"/>
    </xf>
    <xf numFmtId="0" fontId="26" fillId="2" borderId="8" xfId="0" applyFont="1" applyFill="1" applyBorder="1" applyAlignment="1">
      <alignment horizontal="center" vertical="center" wrapText="1"/>
    </xf>
    <xf numFmtId="0" fontId="3" fillId="2" borderId="0" xfId="0" applyFont="1" applyFill="1" applyAlignment="1">
      <alignment horizontal="center" vertical="center"/>
    </xf>
    <xf numFmtId="0" fontId="6" fillId="2" borderId="9" xfId="0" applyFont="1" applyFill="1" applyBorder="1" applyAlignment="1">
      <alignment horizontal="center" vertical="center"/>
    </xf>
    <xf numFmtId="0" fontId="3" fillId="2" borderId="1" xfId="0" applyFont="1" applyFill="1" applyBorder="1" applyAlignment="1">
      <alignment vertical="center" wrapText="1"/>
    </xf>
    <xf numFmtId="0" fontId="3" fillId="2" borderId="2" xfId="0" applyFont="1" applyFill="1" applyBorder="1" applyAlignment="1">
      <alignment horizontal="center" vertical="center" wrapText="1"/>
    </xf>
    <xf numFmtId="0" fontId="8" fillId="2" borderId="0" xfId="0" applyFont="1" applyFill="1" applyAlignment="1">
      <alignment horizontal="center" vertical="center" wrapText="1"/>
    </xf>
    <xf numFmtId="1" fontId="19" fillId="2" borderId="0" xfId="0" applyNumberFormat="1" applyFont="1" applyFill="1" applyAlignment="1">
      <alignment horizontal="center" vertical="center"/>
    </xf>
    <xf numFmtId="0" fontId="26" fillId="2" borderId="3"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6" fillId="2" borderId="0" xfId="0" applyFont="1" applyFill="1" applyAlignment="1">
      <alignment horizontal="right" vertical="center"/>
    </xf>
    <xf numFmtId="0" fontId="5" fillId="2" borderId="1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3" fillId="2" borderId="1" xfId="0" applyFont="1" applyFill="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19" fillId="0" borderId="9" xfId="0" applyFont="1" applyBorder="1" applyAlignment="1">
      <alignment horizontal="center" vertical="center"/>
    </xf>
    <xf numFmtId="0" fontId="20" fillId="0" borderId="0" xfId="0" applyFont="1" applyAlignment="1">
      <alignment horizontal="center" vertical="center" wrapText="1"/>
    </xf>
    <xf numFmtId="1" fontId="22" fillId="0" borderId="0" xfId="0" applyNumberFormat="1" applyFont="1" applyAlignment="1">
      <alignment horizontal="center" vertical="center" wrapText="1"/>
    </xf>
    <xf numFmtId="0" fontId="22" fillId="0" borderId="0" xfId="0" applyFont="1" applyAlignment="1">
      <alignment horizontal="center" vertical="center" wrapText="1"/>
    </xf>
    <xf numFmtId="0" fontId="22" fillId="0" borderId="9" xfId="0" applyFont="1" applyBorder="1" applyAlignment="1">
      <alignment horizontal="center" vertical="center" wrapText="1"/>
    </xf>
    <xf numFmtId="0" fontId="20" fillId="2" borderId="3"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3" xfId="0" applyFont="1" applyFill="1" applyBorder="1" applyAlignment="1">
      <alignment horizontal="left" vertical="center" wrapText="1"/>
    </xf>
    <xf numFmtId="0" fontId="20" fillId="2" borderId="11" xfId="0" applyFont="1" applyFill="1" applyBorder="1" applyAlignment="1">
      <alignment horizontal="left" vertical="center" wrapText="1"/>
    </xf>
    <xf numFmtId="164" fontId="20" fillId="2" borderId="4" xfId="10" applyNumberFormat="1" applyFont="1" applyFill="1" applyBorder="1" applyAlignment="1">
      <alignment horizontal="center" vertical="center" wrapText="1"/>
    </xf>
    <xf numFmtId="164" fontId="20" fillId="2" borderId="3" xfId="10" applyNumberFormat="1" applyFont="1" applyFill="1" applyBorder="1" applyAlignment="1">
      <alignment horizontal="center" vertical="center" wrapText="1"/>
    </xf>
    <xf numFmtId="0" fontId="20" fillId="2" borderId="1" xfId="0" applyFont="1" applyFill="1" applyBorder="1" applyAlignment="1">
      <alignment vertical="center" wrapText="1"/>
    </xf>
    <xf numFmtId="0" fontId="20" fillId="3" borderId="1" xfId="0" applyFont="1" applyFill="1" applyBorder="1" applyAlignment="1">
      <alignment vertical="center" wrapText="1"/>
    </xf>
    <xf numFmtId="164" fontId="20" fillId="2" borderId="5" xfId="10" applyNumberFormat="1" applyFont="1" applyFill="1" applyBorder="1" applyAlignment="1">
      <alignment horizontal="center" vertical="center" wrapText="1"/>
    </xf>
    <xf numFmtId="164" fontId="20" fillId="2" borderId="8" xfId="10" applyNumberFormat="1" applyFont="1" applyFill="1" applyBorder="1" applyAlignment="1">
      <alignment horizontal="center" vertical="center" wrapText="1"/>
    </xf>
    <xf numFmtId="164" fontId="20" fillId="2" borderId="2" xfId="10" applyNumberFormat="1" applyFont="1" applyFill="1" applyBorder="1" applyAlignment="1">
      <alignment horizontal="center" vertical="center" wrapText="1"/>
    </xf>
    <xf numFmtId="0" fontId="20" fillId="2" borderId="7"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0" borderId="1" xfId="0" applyFont="1" applyBorder="1" applyAlignment="1">
      <alignment horizontal="center" vertical="center" wrapText="1"/>
    </xf>
  </cellXfs>
  <cellStyles count="16">
    <cellStyle name="Bình thường 2" xfId="1"/>
    <cellStyle name="Bình thường 3" xfId="2"/>
    <cellStyle name="Comma" xfId="6" builtinId="3"/>
    <cellStyle name="Comma [0]" xfId="10" builtinId="6"/>
    <cellStyle name="Comma 2" xfId="4"/>
    <cellStyle name="Comma 3" xfId="5"/>
    <cellStyle name="Chuẩn 10" xfId="13"/>
    <cellStyle name="Chuẩn 13" xfId="14"/>
    <cellStyle name="Chuẩn 2" xfId="3"/>
    <cellStyle name="Chuẩn 6" xfId="11"/>
    <cellStyle name="Chuẩn 9" xfId="12"/>
    <cellStyle name="Normal" xfId="0" builtinId="0"/>
    <cellStyle name="Normal 2" xfId="7"/>
    <cellStyle name="Normal 2 2" xfId="15"/>
    <cellStyle name="Normal 3" xfId="8"/>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uan%202022/D&#226;n%20t&#7897;c/Q&#272;%20PH&#202;%20DUY&#7878;T%20DANH%20M&#7908;C%20C&#7896;NG%20&#272;&#7890;NG/Q&#272;%20Ph&#234;%20duy&#7879;t%20c&#7897;ng%20&#273;&#7891;ng/bi&#7875;u%20t&#7893;ng%20h&#7907;p%20Danh%20muc%20DTTS%202022%20-25%20CTMT%20theo%20Q&#2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xz"/>
      <sheetName val="Danh mục 2022"/>
      <sheetName val="Danh mục 2023"/>
      <sheetName val="Danh mục 2024"/>
      <sheetName val="Danh mục 2025"/>
      <sheetName val="danh mục GĐ2022- 2025"/>
    </sheetNames>
    <sheetDataSet>
      <sheetData sheetId="0" refreshError="1"/>
      <sheetData sheetId="1" refreshError="1"/>
      <sheetData sheetId="2" refreshError="1">
        <row r="9">
          <cell r="C9" t="str">
            <v>Cộng đồng dân cư</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M18"/>
  <sheetViews>
    <sheetView zoomScaleNormal="100" zoomScalePageLayoutView="70" workbookViewId="0">
      <selection activeCell="B12" sqref="B12"/>
    </sheetView>
  </sheetViews>
  <sheetFormatPr defaultColWidth="7.75" defaultRowHeight="15.75" x14ac:dyDescent="0.25"/>
  <cols>
    <col min="1" max="1" width="6.75" style="160" customWidth="1"/>
    <col min="2" max="2" width="40.5" style="160" customWidth="1"/>
    <col min="3" max="3" width="10.875" style="160" customWidth="1"/>
    <col min="4" max="13" width="10.125" style="160" customWidth="1"/>
    <col min="14" max="16384" width="7.75" style="160"/>
  </cols>
  <sheetData>
    <row r="1" spans="1:13" s="19" customFormat="1" ht="21" customHeight="1" x14ac:dyDescent="0.25">
      <c r="A1" s="17"/>
      <c r="B1" s="17"/>
      <c r="C1" s="18"/>
      <c r="D1" s="18"/>
      <c r="E1" s="18"/>
      <c r="F1" s="18"/>
      <c r="I1" s="17"/>
      <c r="K1" s="366" t="s">
        <v>592</v>
      </c>
      <c r="L1" s="366"/>
      <c r="M1" s="366"/>
    </row>
    <row r="2" spans="1:13" s="19" customFormat="1" ht="47.25" customHeight="1" x14ac:dyDescent="0.25">
      <c r="A2" s="364" t="s">
        <v>62</v>
      </c>
      <c r="B2" s="364"/>
      <c r="C2" s="364"/>
      <c r="D2" s="364"/>
      <c r="E2" s="364"/>
      <c r="F2" s="364"/>
      <c r="G2" s="364"/>
      <c r="H2" s="364"/>
      <c r="I2" s="364"/>
      <c r="J2" s="364"/>
      <c r="K2" s="364"/>
      <c r="L2" s="364"/>
      <c r="M2" s="364"/>
    </row>
    <row r="3" spans="1:13" s="19" customFormat="1" ht="22.5" customHeight="1" x14ac:dyDescent="0.25">
      <c r="A3" s="365" t="s">
        <v>633</v>
      </c>
      <c r="B3" s="365"/>
      <c r="C3" s="365"/>
      <c r="D3" s="365"/>
      <c r="E3" s="365"/>
      <c r="F3" s="365"/>
      <c r="G3" s="365"/>
      <c r="H3" s="365"/>
      <c r="I3" s="365"/>
      <c r="J3" s="365"/>
      <c r="K3" s="365"/>
      <c r="L3" s="365"/>
      <c r="M3" s="365"/>
    </row>
    <row r="4" spans="1:13" s="148" customFormat="1" ht="54.75" customHeight="1" x14ac:dyDescent="0.25">
      <c r="A4" s="147" t="s">
        <v>1</v>
      </c>
      <c r="B4" s="147" t="s">
        <v>21</v>
      </c>
      <c r="C4" s="147" t="s">
        <v>22</v>
      </c>
      <c r="D4" s="147" t="s">
        <v>23</v>
      </c>
      <c r="E4" s="147" t="s">
        <v>52</v>
      </c>
      <c r="F4" s="147" t="s">
        <v>24</v>
      </c>
      <c r="G4" s="147" t="s">
        <v>25</v>
      </c>
      <c r="H4" s="147" t="s">
        <v>26</v>
      </c>
      <c r="I4" s="147" t="s">
        <v>27</v>
      </c>
      <c r="J4" s="147" t="s">
        <v>28</v>
      </c>
      <c r="K4" s="147" t="s">
        <v>29</v>
      </c>
      <c r="L4" s="147" t="s">
        <v>30</v>
      </c>
      <c r="M4" s="147" t="s">
        <v>31</v>
      </c>
    </row>
    <row r="5" spans="1:13" s="148" customFormat="1" ht="24.75" customHeight="1" x14ac:dyDescent="0.25">
      <c r="A5" s="149" t="s">
        <v>32</v>
      </c>
      <c r="B5" s="150" t="s">
        <v>33</v>
      </c>
      <c r="C5" s="149"/>
      <c r="D5" s="149"/>
      <c r="E5" s="149"/>
      <c r="F5" s="149"/>
      <c r="G5" s="149"/>
      <c r="H5" s="149"/>
      <c r="I5" s="149"/>
      <c r="J5" s="149"/>
      <c r="K5" s="149"/>
      <c r="L5" s="149"/>
      <c r="M5" s="149"/>
    </row>
    <row r="6" spans="1:13" s="148" customFormat="1" ht="70.5" customHeight="1" x14ac:dyDescent="0.25">
      <c r="A6" s="151">
        <v>1</v>
      </c>
      <c r="B6" s="152" t="s">
        <v>593</v>
      </c>
      <c r="C6" s="151" t="s">
        <v>43</v>
      </c>
      <c r="D6" s="153">
        <f>SUM(F6:M6)</f>
        <v>69</v>
      </c>
      <c r="E6" s="153"/>
      <c r="F6" s="153">
        <v>8</v>
      </c>
      <c r="G6" s="153">
        <v>10</v>
      </c>
      <c r="H6" s="153">
        <v>9</v>
      </c>
      <c r="I6" s="153">
        <v>8</v>
      </c>
      <c r="J6" s="153">
        <v>14</v>
      </c>
      <c r="K6" s="153">
        <v>10</v>
      </c>
      <c r="L6" s="153">
        <v>10</v>
      </c>
      <c r="M6" s="153">
        <v>0</v>
      </c>
    </row>
    <row r="7" spans="1:13" s="148" customFormat="1" ht="54" customHeight="1" x14ac:dyDescent="0.25">
      <c r="A7" s="151">
        <v>2</v>
      </c>
      <c r="B7" s="152" t="s">
        <v>590</v>
      </c>
      <c r="C7" s="151" t="s">
        <v>44</v>
      </c>
      <c r="D7" s="153">
        <f>SUM(F7:M7)</f>
        <v>55</v>
      </c>
      <c r="E7" s="153"/>
      <c r="F7" s="153">
        <v>9</v>
      </c>
      <c r="G7" s="153">
        <v>13</v>
      </c>
      <c r="H7" s="153">
        <v>1</v>
      </c>
      <c r="I7" s="153">
        <v>10</v>
      </c>
      <c r="J7" s="153">
        <v>7</v>
      </c>
      <c r="K7" s="153">
        <v>0</v>
      </c>
      <c r="L7" s="153">
        <v>14</v>
      </c>
      <c r="M7" s="153">
        <v>1</v>
      </c>
    </row>
    <row r="8" spans="1:13" s="157" customFormat="1" ht="24.75" customHeight="1" x14ac:dyDescent="0.25">
      <c r="A8" s="154" t="s">
        <v>18</v>
      </c>
      <c r="B8" s="155" t="s">
        <v>45</v>
      </c>
      <c r="C8" s="154"/>
      <c r="D8" s="156">
        <f>SUM(D9:D10)</f>
        <v>1117.5</v>
      </c>
      <c r="E8" s="156"/>
      <c r="F8" s="156">
        <f t="shared" ref="F8:M8" si="0">SUM(F9:F10)</f>
        <v>133.5</v>
      </c>
      <c r="G8" s="156">
        <f t="shared" si="0"/>
        <v>169.5</v>
      </c>
      <c r="H8" s="156">
        <f t="shared" si="0"/>
        <v>136.5</v>
      </c>
      <c r="I8" s="156">
        <f t="shared" si="0"/>
        <v>135</v>
      </c>
      <c r="J8" s="156">
        <f t="shared" si="0"/>
        <v>220.5</v>
      </c>
      <c r="K8" s="156">
        <f t="shared" si="0"/>
        <v>150</v>
      </c>
      <c r="L8" s="156">
        <f t="shared" si="0"/>
        <v>171</v>
      </c>
      <c r="M8" s="156">
        <f t="shared" si="0"/>
        <v>1.5</v>
      </c>
    </row>
    <row r="9" spans="1:13" ht="72" customHeight="1" x14ac:dyDescent="0.25">
      <c r="A9" s="151">
        <v>1</v>
      </c>
      <c r="B9" s="152" t="s">
        <v>591</v>
      </c>
      <c r="C9" s="158">
        <v>15</v>
      </c>
      <c r="D9" s="153">
        <f>SUM(E9:M9)</f>
        <v>1035</v>
      </c>
      <c r="E9" s="153"/>
      <c r="F9" s="159">
        <f t="shared" ref="F9:M9" si="1">$C9*F6</f>
        <v>120</v>
      </c>
      <c r="G9" s="159">
        <f t="shared" si="1"/>
        <v>150</v>
      </c>
      <c r="H9" s="159">
        <f t="shared" si="1"/>
        <v>135</v>
      </c>
      <c r="I9" s="159">
        <f t="shared" si="1"/>
        <v>120</v>
      </c>
      <c r="J9" s="159">
        <f t="shared" si="1"/>
        <v>210</v>
      </c>
      <c r="K9" s="159">
        <f t="shared" si="1"/>
        <v>150</v>
      </c>
      <c r="L9" s="159">
        <f t="shared" si="1"/>
        <v>150</v>
      </c>
      <c r="M9" s="159">
        <f t="shared" si="1"/>
        <v>0</v>
      </c>
    </row>
    <row r="10" spans="1:13" ht="57" customHeight="1" x14ac:dyDescent="0.25">
      <c r="A10" s="151">
        <v>2</v>
      </c>
      <c r="B10" s="152" t="s">
        <v>590</v>
      </c>
      <c r="C10" s="161">
        <v>1.5</v>
      </c>
      <c r="D10" s="153">
        <f>SUM(E10:M10)</f>
        <v>82.5</v>
      </c>
      <c r="E10" s="153"/>
      <c r="F10" s="159">
        <f>$C10*F7</f>
        <v>13.5</v>
      </c>
      <c r="G10" s="159">
        <f t="shared" ref="G10:K10" si="2">$C10*G7</f>
        <v>19.5</v>
      </c>
      <c r="H10" s="159">
        <f>$C10*H7</f>
        <v>1.5</v>
      </c>
      <c r="I10" s="159">
        <f>$C10*I7</f>
        <v>15</v>
      </c>
      <c r="J10" s="159">
        <f t="shared" si="2"/>
        <v>10.5</v>
      </c>
      <c r="K10" s="159">
        <f t="shared" si="2"/>
        <v>0</v>
      </c>
      <c r="L10" s="159">
        <f>$C10*L7</f>
        <v>21</v>
      </c>
      <c r="M10" s="159">
        <f>$C10*M7</f>
        <v>1.5</v>
      </c>
    </row>
    <row r="11" spans="1:13" s="165" customFormat="1" ht="52.15" customHeight="1" x14ac:dyDescent="0.25">
      <c r="A11" s="53" t="s">
        <v>37</v>
      </c>
      <c r="B11" s="162" t="s">
        <v>594</v>
      </c>
      <c r="C11" s="163"/>
      <c r="D11" s="164">
        <v>5200</v>
      </c>
      <c r="E11" s="164">
        <f>E12</f>
        <v>260</v>
      </c>
      <c r="F11" s="164">
        <f t="shared" ref="F11:M11" si="3">F12</f>
        <v>590</v>
      </c>
      <c r="G11" s="164">
        <f t="shared" si="3"/>
        <v>749</v>
      </c>
      <c r="H11" s="164">
        <f t="shared" si="3"/>
        <v>603</v>
      </c>
      <c r="I11" s="164">
        <f t="shared" si="3"/>
        <v>597</v>
      </c>
      <c r="J11" s="164">
        <f t="shared" si="3"/>
        <v>975</v>
      </c>
      <c r="K11" s="164">
        <f t="shared" si="3"/>
        <v>663</v>
      </c>
      <c r="L11" s="164">
        <f t="shared" si="3"/>
        <v>756</v>
      </c>
      <c r="M11" s="164">
        <f t="shared" si="3"/>
        <v>7</v>
      </c>
    </row>
    <row r="12" spans="1:13" ht="24.75" customHeight="1" x14ac:dyDescent="0.25">
      <c r="A12" s="56">
        <v>1</v>
      </c>
      <c r="B12" s="166" t="s">
        <v>63</v>
      </c>
      <c r="C12" s="151" t="s">
        <v>38</v>
      </c>
      <c r="D12" s="153">
        <f>SUM(E12:M12)</f>
        <v>5200</v>
      </c>
      <c r="E12" s="167">
        <f>ROUND(D11*5%,0)</f>
        <v>260</v>
      </c>
      <c r="F12" s="153">
        <f>ROUND(($D$11-$E$11)/$D$8*F8,0)</f>
        <v>590</v>
      </c>
      <c r="G12" s="153">
        <f t="shared" ref="G12:L12" si="4">ROUND(($D$11-$E$11)/$D$8*G8,0)</f>
        <v>749</v>
      </c>
      <c r="H12" s="153">
        <f t="shared" si="4"/>
        <v>603</v>
      </c>
      <c r="I12" s="153">
        <f t="shared" si="4"/>
        <v>597</v>
      </c>
      <c r="J12" s="153">
        <f>ROUND(($D$11-$E$11)/$D$8*J8,0)</f>
        <v>975</v>
      </c>
      <c r="K12" s="153">
        <f>ROUND(($D$11-$E$11)/$D$8*K8,0)</f>
        <v>663</v>
      </c>
      <c r="L12" s="153">
        <f t="shared" si="4"/>
        <v>756</v>
      </c>
      <c r="M12" s="153">
        <f>ROUND(($D$11-$E$11)/$D$8*M8,0)</f>
        <v>7</v>
      </c>
    </row>
    <row r="13" spans="1:13" s="165" customFormat="1" ht="38.25" customHeight="1" x14ac:dyDescent="0.25">
      <c r="A13" s="53" t="s">
        <v>39</v>
      </c>
      <c r="B13" s="162" t="s">
        <v>565</v>
      </c>
      <c r="C13" s="151"/>
      <c r="D13" s="168">
        <f>D14</f>
        <v>0</v>
      </c>
      <c r="E13" s="168">
        <f t="shared" ref="E13:M13" si="5">E14</f>
        <v>0</v>
      </c>
      <c r="F13" s="168">
        <f t="shared" si="5"/>
        <v>0</v>
      </c>
      <c r="G13" s="168">
        <f t="shared" si="5"/>
        <v>0</v>
      </c>
      <c r="H13" s="168">
        <f t="shared" si="5"/>
        <v>0</v>
      </c>
      <c r="I13" s="168">
        <f t="shared" si="5"/>
        <v>0</v>
      </c>
      <c r="J13" s="168">
        <f t="shared" si="5"/>
        <v>0</v>
      </c>
      <c r="K13" s="168">
        <f t="shared" si="5"/>
        <v>0</v>
      </c>
      <c r="L13" s="168">
        <f t="shared" si="5"/>
        <v>0</v>
      </c>
      <c r="M13" s="168">
        <f t="shared" si="5"/>
        <v>0</v>
      </c>
    </row>
    <row r="14" spans="1:13" ht="24.75" customHeight="1" x14ac:dyDescent="0.25">
      <c r="A14" s="56">
        <v>1</v>
      </c>
      <c r="B14" s="166" t="s">
        <v>63</v>
      </c>
      <c r="C14" s="151" t="s">
        <v>38</v>
      </c>
      <c r="D14" s="169">
        <f>SUM(E14:M14)</f>
        <v>0</v>
      </c>
      <c r="E14" s="169">
        <v>0</v>
      </c>
      <c r="F14" s="169">
        <v>0</v>
      </c>
      <c r="G14" s="169">
        <v>0</v>
      </c>
      <c r="H14" s="169">
        <v>0</v>
      </c>
      <c r="I14" s="169">
        <v>0</v>
      </c>
      <c r="J14" s="169">
        <v>0</v>
      </c>
      <c r="K14" s="169">
        <v>0</v>
      </c>
      <c r="L14" s="169">
        <v>0</v>
      </c>
      <c r="M14" s="169">
        <v>0</v>
      </c>
    </row>
    <row r="15" spans="1:13" s="165" customFormat="1" ht="24.75" customHeight="1" x14ac:dyDescent="0.25">
      <c r="A15" s="53" t="s">
        <v>40</v>
      </c>
      <c r="B15" s="162" t="s">
        <v>55</v>
      </c>
      <c r="C15" s="151"/>
      <c r="D15" s="164">
        <f>D16</f>
        <v>5200</v>
      </c>
      <c r="E15" s="164">
        <f t="shared" ref="E15:M15" si="6">E16</f>
        <v>260</v>
      </c>
      <c r="F15" s="164">
        <f t="shared" si="6"/>
        <v>590</v>
      </c>
      <c r="G15" s="164">
        <f t="shared" si="6"/>
        <v>749</v>
      </c>
      <c r="H15" s="164">
        <f t="shared" si="6"/>
        <v>603</v>
      </c>
      <c r="I15" s="164">
        <f t="shared" si="6"/>
        <v>597</v>
      </c>
      <c r="J15" s="164">
        <f t="shared" si="6"/>
        <v>975</v>
      </c>
      <c r="K15" s="164">
        <f t="shared" si="6"/>
        <v>663</v>
      </c>
      <c r="L15" s="164">
        <f t="shared" si="6"/>
        <v>756</v>
      </c>
      <c r="M15" s="164">
        <f t="shared" si="6"/>
        <v>7</v>
      </c>
    </row>
    <row r="16" spans="1:13" ht="24.75" customHeight="1" x14ac:dyDescent="0.25">
      <c r="A16" s="95">
        <v>1</v>
      </c>
      <c r="B16" s="170" t="s">
        <v>63</v>
      </c>
      <c r="C16" s="171" t="s">
        <v>38</v>
      </c>
      <c r="D16" s="172">
        <f>SUM(E16:M16)</f>
        <v>5200</v>
      </c>
      <c r="E16" s="172">
        <f>E12+E14</f>
        <v>260</v>
      </c>
      <c r="F16" s="172">
        <f t="shared" ref="F16:M16" si="7">F12+F14</f>
        <v>590</v>
      </c>
      <c r="G16" s="172">
        <f t="shared" si="7"/>
        <v>749</v>
      </c>
      <c r="H16" s="172">
        <f t="shared" si="7"/>
        <v>603</v>
      </c>
      <c r="I16" s="172">
        <f t="shared" si="7"/>
        <v>597</v>
      </c>
      <c r="J16" s="172">
        <f t="shared" si="7"/>
        <v>975</v>
      </c>
      <c r="K16" s="172">
        <f t="shared" si="7"/>
        <v>663</v>
      </c>
      <c r="L16" s="172">
        <f t="shared" si="7"/>
        <v>756</v>
      </c>
      <c r="M16" s="172">
        <f t="shared" si="7"/>
        <v>7</v>
      </c>
    </row>
    <row r="18" spans="3:4" x14ac:dyDescent="0.25">
      <c r="C18" s="249"/>
      <c r="D18" s="250"/>
    </row>
  </sheetData>
  <mergeCells count="3">
    <mergeCell ref="A2:M2"/>
    <mergeCell ref="A3:M3"/>
    <mergeCell ref="K1:M1"/>
  </mergeCells>
  <pageMargins left="0.70866141732283472" right="0.47244094488188981" top="0.74803149606299213" bottom="0.51181102362204722" header="0.31496062992125984" footer="0.31496062992125984"/>
  <pageSetup paperSize="9" scale="79" firstPageNumber="19" fitToHeight="0" orientation="landscape" useFirstPageNumber="1" r:id="rId1"/>
  <headerFooter>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X57"/>
  <sheetViews>
    <sheetView topLeftCell="K1" zoomScaleNormal="100" workbookViewId="0">
      <selection activeCell="X12" sqref="X12"/>
    </sheetView>
  </sheetViews>
  <sheetFormatPr defaultRowHeight="15.75" x14ac:dyDescent="0.25"/>
  <cols>
    <col min="1" max="1" width="5.75" style="188" customWidth="1"/>
    <col min="2" max="2" width="9.75" style="188" customWidth="1"/>
    <col min="3" max="3" width="13.5" style="188" customWidth="1"/>
    <col min="4" max="5" width="16.5" style="188" customWidth="1"/>
    <col min="6" max="6" width="24.375" style="188" customWidth="1"/>
    <col min="7" max="7" width="12.375" style="188" customWidth="1"/>
    <col min="8" max="8" width="35.375" style="188" customWidth="1"/>
    <col min="9" max="10" width="10.875" style="188" customWidth="1"/>
    <col min="11" max="11" width="14.375" style="188" customWidth="1"/>
    <col min="12" max="12" width="14.5" style="188" customWidth="1"/>
    <col min="13" max="13" width="14.625" style="188" customWidth="1"/>
    <col min="14" max="14" width="14.125" style="188" customWidth="1"/>
    <col min="15" max="15" width="10.625" style="188" customWidth="1"/>
    <col min="16" max="16" width="13" style="188" customWidth="1"/>
    <col min="17" max="17" width="13.625" style="189" customWidth="1"/>
    <col min="18" max="18" width="13.5" style="189" bestFit="1" customWidth="1"/>
    <col min="19" max="19" width="14" style="189" customWidth="1"/>
    <col min="20" max="20" width="12.75" style="189" customWidth="1"/>
    <col min="21" max="21" width="27.625" style="185" customWidth="1"/>
    <col min="22" max="24" width="19.125" style="188" customWidth="1"/>
    <col min="25" max="260" width="9" style="188"/>
    <col min="261" max="261" width="5.625" style="188" customWidth="1"/>
    <col min="262" max="262" width="7.5" style="188" customWidth="1"/>
    <col min="263" max="263" width="8" style="188" customWidth="1"/>
    <col min="264" max="264" width="8.875" style="188" customWidth="1"/>
    <col min="265" max="265" width="11.75" style="188" customWidth="1"/>
    <col min="266" max="266" width="18.125" style="188" customWidth="1"/>
    <col min="267" max="267" width="26.25" style="188" customWidth="1"/>
    <col min="268" max="268" width="13.875" style="188" customWidth="1"/>
    <col min="269" max="269" width="13.375" style="188" customWidth="1"/>
    <col min="270" max="270" width="16" style="188" customWidth="1"/>
    <col min="271" max="272" width="14.625" style="188" customWidth="1"/>
    <col min="273" max="273" width="11.5" style="188" customWidth="1"/>
    <col min="274" max="274" width="14.25" style="188" customWidth="1"/>
    <col min="275" max="275" width="13.25" style="188" customWidth="1"/>
    <col min="276" max="277" width="13.75" style="188" customWidth="1"/>
    <col min="278" max="516" width="9" style="188"/>
    <col min="517" max="517" width="5.625" style="188" customWidth="1"/>
    <col min="518" max="518" width="7.5" style="188" customWidth="1"/>
    <col min="519" max="519" width="8" style="188" customWidth="1"/>
    <col min="520" max="520" width="8.875" style="188" customWidth="1"/>
    <col min="521" max="521" width="11.75" style="188" customWidth="1"/>
    <col min="522" max="522" width="18.125" style="188" customWidth="1"/>
    <col min="523" max="523" width="26.25" style="188" customWidth="1"/>
    <col min="524" max="524" width="13.875" style="188" customWidth="1"/>
    <col min="525" max="525" width="13.375" style="188" customWidth="1"/>
    <col min="526" max="526" width="16" style="188" customWidth="1"/>
    <col min="527" max="528" width="14.625" style="188" customWidth="1"/>
    <col min="529" max="529" width="11.5" style="188" customWidth="1"/>
    <col min="530" max="530" width="14.25" style="188" customWidth="1"/>
    <col min="531" max="531" width="13.25" style="188" customWidth="1"/>
    <col min="532" max="533" width="13.75" style="188" customWidth="1"/>
    <col min="534" max="772" width="9" style="188"/>
    <col min="773" max="773" width="5.625" style="188" customWidth="1"/>
    <col min="774" max="774" width="7.5" style="188" customWidth="1"/>
    <col min="775" max="775" width="8" style="188" customWidth="1"/>
    <col min="776" max="776" width="8.875" style="188" customWidth="1"/>
    <col min="777" max="777" width="11.75" style="188" customWidth="1"/>
    <col min="778" max="778" width="18.125" style="188" customWidth="1"/>
    <col min="779" max="779" width="26.25" style="188" customWidth="1"/>
    <col min="780" max="780" width="13.875" style="188" customWidth="1"/>
    <col min="781" max="781" width="13.375" style="188" customWidth="1"/>
    <col min="782" max="782" width="16" style="188" customWidth="1"/>
    <col min="783" max="784" width="14.625" style="188" customWidth="1"/>
    <col min="785" max="785" width="11.5" style="188" customWidth="1"/>
    <col min="786" max="786" width="14.25" style="188" customWidth="1"/>
    <col min="787" max="787" width="13.25" style="188" customWidth="1"/>
    <col min="788" max="789" width="13.75" style="188" customWidth="1"/>
    <col min="790" max="1028" width="9" style="188"/>
    <col min="1029" max="1029" width="5.625" style="188" customWidth="1"/>
    <col min="1030" max="1030" width="7.5" style="188" customWidth="1"/>
    <col min="1031" max="1031" width="8" style="188" customWidth="1"/>
    <col min="1032" max="1032" width="8.875" style="188" customWidth="1"/>
    <col min="1033" max="1033" width="11.75" style="188" customWidth="1"/>
    <col min="1034" max="1034" width="18.125" style="188" customWidth="1"/>
    <col min="1035" max="1035" width="26.25" style="188" customWidth="1"/>
    <col min="1036" max="1036" width="13.875" style="188" customWidth="1"/>
    <col min="1037" max="1037" width="13.375" style="188" customWidth="1"/>
    <col min="1038" max="1038" width="16" style="188" customWidth="1"/>
    <col min="1039" max="1040" width="14.625" style="188" customWidth="1"/>
    <col min="1041" max="1041" width="11.5" style="188" customWidth="1"/>
    <col min="1042" max="1042" width="14.25" style="188" customWidth="1"/>
    <col min="1043" max="1043" width="13.25" style="188" customWidth="1"/>
    <col min="1044" max="1045" width="13.75" style="188" customWidth="1"/>
    <col min="1046" max="1284" width="9" style="188"/>
    <col min="1285" max="1285" width="5.625" style="188" customWidth="1"/>
    <col min="1286" max="1286" width="7.5" style="188" customWidth="1"/>
    <col min="1287" max="1287" width="8" style="188" customWidth="1"/>
    <col min="1288" max="1288" width="8.875" style="188" customWidth="1"/>
    <col min="1289" max="1289" width="11.75" style="188" customWidth="1"/>
    <col min="1290" max="1290" width="18.125" style="188" customWidth="1"/>
    <col min="1291" max="1291" width="26.25" style="188" customWidth="1"/>
    <col min="1292" max="1292" width="13.875" style="188" customWidth="1"/>
    <col min="1293" max="1293" width="13.375" style="188" customWidth="1"/>
    <col min="1294" max="1294" width="16" style="188" customWidth="1"/>
    <col min="1295" max="1296" width="14.625" style="188" customWidth="1"/>
    <col min="1297" max="1297" width="11.5" style="188" customWidth="1"/>
    <col min="1298" max="1298" width="14.25" style="188" customWidth="1"/>
    <col min="1299" max="1299" width="13.25" style="188" customWidth="1"/>
    <col min="1300" max="1301" width="13.75" style="188" customWidth="1"/>
    <col min="1302" max="1540" width="9" style="188"/>
    <col min="1541" max="1541" width="5.625" style="188" customWidth="1"/>
    <col min="1542" max="1542" width="7.5" style="188" customWidth="1"/>
    <col min="1543" max="1543" width="8" style="188" customWidth="1"/>
    <col min="1544" max="1544" width="8.875" style="188" customWidth="1"/>
    <col min="1545" max="1545" width="11.75" style="188" customWidth="1"/>
    <col min="1546" max="1546" width="18.125" style="188" customWidth="1"/>
    <col min="1547" max="1547" width="26.25" style="188" customWidth="1"/>
    <col min="1548" max="1548" width="13.875" style="188" customWidth="1"/>
    <col min="1549" max="1549" width="13.375" style="188" customWidth="1"/>
    <col min="1550" max="1550" width="16" style="188" customWidth="1"/>
    <col min="1551" max="1552" width="14.625" style="188" customWidth="1"/>
    <col min="1553" max="1553" width="11.5" style="188" customWidth="1"/>
    <col min="1554" max="1554" width="14.25" style="188" customWidth="1"/>
    <col min="1555" max="1555" width="13.25" style="188" customWidth="1"/>
    <col min="1556" max="1557" width="13.75" style="188" customWidth="1"/>
    <col min="1558" max="1796" width="9" style="188"/>
    <col min="1797" max="1797" width="5.625" style="188" customWidth="1"/>
    <col min="1798" max="1798" width="7.5" style="188" customWidth="1"/>
    <col min="1799" max="1799" width="8" style="188" customWidth="1"/>
    <col min="1800" max="1800" width="8.875" style="188" customWidth="1"/>
    <col min="1801" max="1801" width="11.75" style="188" customWidth="1"/>
    <col min="1802" max="1802" width="18.125" style="188" customWidth="1"/>
    <col min="1803" max="1803" width="26.25" style="188" customWidth="1"/>
    <col min="1804" max="1804" width="13.875" style="188" customWidth="1"/>
    <col min="1805" max="1805" width="13.375" style="188" customWidth="1"/>
    <col min="1806" max="1806" width="16" style="188" customWidth="1"/>
    <col min="1807" max="1808" width="14.625" style="188" customWidth="1"/>
    <col min="1809" max="1809" width="11.5" style="188" customWidth="1"/>
    <col min="1810" max="1810" width="14.25" style="188" customWidth="1"/>
    <col min="1811" max="1811" width="13.25" style="188" customWidth="1"/>
    <col min="1812" max="1813" width="13.75" style="188" customWidth="1"/>
    <col min="1814" max="2052" width="9" style="188"/>
    <col min="2053" max="2053" width="5.625" style="188" customWidth="1"/>
    <col min="2054" max="2054" width="7.5" style="188" customWidth="1"/>
    <col min="2055" max="2055" width="8" style="188" customWidth="1"/>
    <col min="2056" max="2056" width="8.875" style="188" customWidth="1"/>
    <col min="2057" max="2057" width="11.75" style="188" customWidth="1"/>
    <col min="2058" max="2058" width="18.125" style="188" customWidth="1"/>
    <col min="2059" max="2059" width="26.25" style="188" customWidth="1"/>
    <col min="2060" max="2060" width="13.875" style="188" customWidth="1"/>
    <col min="2061" max="2061" width="13.375" style="188" customWidth="1"/>
    <col min="2062" max="2062" width="16" style="188" customWidth="1"/>
    <col min="2063" max="2064" width="14.625" style="188" customWidth="1"/>
    <col min="2065" max="2065" width="11.5" style="188" customWidth="1"/>
    <col min="2066" max="2066" width="14.25" style="188" customWidth="1"/>
    <col min="2067" max="2067" width="13.25" style="188" customWidth="1"/>
    <col min="2068" max="2069" width="13.75" style="188" customWidth="1"/>
    <col min="2070" max="2308" width="9" style="188"/>
    <col min="2309" max="2309" width="5.625" style="188" customWidth="1"/>
    <col min="2310" max="2310" width="7.5" style="188" customWidth="1"/>
    <col min="2311" max="2311" width="8" style="188" customWidth="1"/>
    <col min="2312" max="2312" width="8.875" style="188" customWidth="1"/>
    <col min="2313" max="2313" width="11.75" style="188" customWidth="1"/>
    <col min="2314" max="2314" width="18.125" style="188" customWidth="1"/>
    <col min="2315" max="2315" width="26.25" style="188" customWidth="1"/>
    <col min="2316" max="2316" width="13.875" style="188" customWidth="1"/>
    <col min="2317" max="2317" width="13.375" style="188" customWidth="1"/>
    <col min="2318" max="2318" width="16" style="188" customWidth="1"/>
    <col min="2319" max="2320" width="14.625" style="188" customWidth="1"/>
    <col min="2321" max="2321" width="11.5" style="188" customWidth="1"/>
    <col min="2322" max="2322" width="14.25" style="188" customWidth="1"/>
    <col min="2323" max="2323" width="13.25" style="188" customWidth="1"/>
    <col min="2324" max="2325" width="13.75" style="188" customWidth="1"/>
    <col min="2326" max="2564" width="9" style="188"/>
    <col min="2565" max="2565" width="5.625" style="188" customWidth="1"/>
    <col min="2566" max="2566" width="7.5" style="188" customWidth="1"/>
    <col min="2567" max="2567" width="8" style="188" customWidth="1"/>
    <col min="2568" max="2568" width="8.875" style="188" customWidth="1"/>
    <col min="2569" max="2569" width="11.75" style="188" customWidth="1"/>
    <col min="2570" max="2570" width="18.125" style="188" customWidth="1"/>
    <col min="2571" max="2571" width="26.25" style="188" customWidth="1"/>
    <col min="2572" max="2572" width="13.875" style="188" customWidth="1"/>
    <col min="2573" max="2573" width="13.375" style="188" customWidth="1"/>
    <col min="2574" max="2574" width="16" style="188" customWidth="1"/>
    <col min="2575" max="2576" width="14.625" style="188" customWidth="1"/>
    <col min="2577" max="2577" width="11.5" style="188" customWidth="1"/>
    <col min="2578" max="2578" width="14.25" style="188" customWidth="1"/>
    <col min="2579" max="2579" width="13.25" style="188" customWidth="1"/>
    <col min="2580" max="2581" width="13.75" style="188" customWidth="1"/>
    <col min="2582" max="2820" width="9" style="188"/>
    <col min="2821" max="2821" width="5.625" style="188" customWidth="1"/>
    <col min="2822" max="2822" width="7.5" style="188" customWidth="1"/>
    <col min="2823" max="2823" width="8" style="188" customWidth="1"/>
    <col min="2824" max="2824" width="8.875" style="188" customWidth="1"/>
    <col min="2825" max="2825" width="11.75" style="188" customWidth="1"/>
    <col min="2826" max="2826" width="18.125" style="188" customWidth="1"/>
    <col min="2827" max="2827" width="26.25" style="188" customWidth="1"/>
    <col min="2828" max="2828" width="13.875" style="188" customWidth="1"/>
    <col min="2829" max="2829" width="13.375" style="188" customWidth="1"/>
    <col min="2830" max="2830" width="16" style="188" customWidth="1"/>
    <col min="2831" max="2832" width="14.625" style="188" customWidth="1"/>
    <col min="2833" max="2833" width="11.5" style="188" customWidth="1"/>
    <col min="2834" max="2834" width="14.25" style="188" customWidth="1"/>
    <col min="2835" max="2835" width="13.25" style="188" customWidth="1"/>
    <col min="2836" max="2837" width="13.75" style="188" customWidth="1"/>
    <col min="2838" max="3076" width="9" style="188"/>
    <col min="3077" max="3077" width="5.625" style="188" customWidth="1"/>
    <col min="3078" max="3078" width="7.5" style="188" customWidth="1"/>
    <col min="3079" max="3079" width="8" style="188" customWidth="1"/>
    <col min="3080" max="3080" width="8.875" style="188" customWidth="1"/>
    <col min="3081" max="3081" width="11.75" style="188" customWidth="1"/>
    <col min="3082" max="3082" width="18.125" style="188" customWidth="1"/>
    <col min="3083" max="3083" width="26.25" style="188" customWidth="1"/>
    <col min="3084" max="3084" width="13.875" style="188" customWidth="1"/>
    <col min="3085" max="3085" width="13.375" style="188" customWidth="1"/>
    <col min="3086" max="3086" width="16" style="188" customWidth="1"/>
    <col min="3087" max="3088" width="14.625" style="188" customWidth="1"/>
    <col min="3089" max="3089" width="11.5" style="188" customWidth="1"/>
    <col min="3090" max="3090" width="14.25" style="188" customWidth="1"/>
    <col min="3091" max="3091" width="13.25" style="188" customWidth="1"/>
    <col min="3092" max="3093" width="13.75" style="188" customWidth="1"/>
    <col min="3094" max="3332" width="9" style="188"/>
    <col min="3333" max="3333" width="5.625" style="188" customWidth="1"/>
    <col min="3334" max="3334" width="7.5" style="188" customWidth="1"/>
    <col min="3335" max="3335" width="8" style="188" customWidth="1"/>
    <col min="3336" max="3336" width="8.875" style="188" customWidth="1"/>
    <col min="3337" max="3337" width="11.75" style="188" customWidth="1"/>
    <col min="3338" max="3338" width="18.125" style="188" customWidth="1"/>
    <col min="3339" max="3339" width="26.25" style="188" customWidth="1"/>
    <col min="3340" max="3340" width="13.875" style="188" customWidth="1"/>
    <col min="3341" max="3341" width="13.375" style="188" customWidth="1"/>
    <col min="3342" max="3342" width="16" style="188" customWidth="1"/>
    <col min="3343" max="3344" width="14.625" style="188" customWidth="1"/>
    <col min="3345" max="3345" width="11.5" style="188" customWidth="1"/>
    <col min="3346" max="3346" width="14.25" style="188" customWidth="1"/>
    <col min="3347" max="3347" width="13.25" style="188" customWidth="1"/>
    <col min="3348" max="3349" width="13.75" style="188" customWidth="1"/>
    <col min="3350" max="3588" width="9" style="188"/>
    <col min="3589" max="3589" width="5.625" style="188" customWidth="1"/>
    <col min="3590" max="3590" width="7.5" style="188" customWidth="1"/>
    <col min="3591" max="3591" width="8" style="188" customWidth="1"/>
    <col min="3592" max="3592" width="8.875" style="188" customWidth="1"/>
    <col min="3593" max="3593" width="11.75" style="188" customWidth="1"/>
    <col min="3594" max="3594" width="18.125" style="188" customWidth="1"/>
    <col min="3595" max="3595" width="26.25" style="188" customWidth="1"/>
    <col min="3596" max="3596" width="13.875" style="188" customWidth="1"/>
    <col min="3597" max="3597" width="13.375" style="188" customWidth="1"/>
    <col min="3598" max="3598" width="16" style="188" customWidth="1"/>
    <col min="3599" max="3600" width="14.625" style="188" customWidth="1"/>
    <col min="3601" max="3601" width="11.5" style="188" customWidth="1"/>
    <col min="3602" max="3602" width="14.25" style="188" customWidth="1"/>
    <col min="3603" max="3603" width="13.25" style="188" customWidth="1"/>
    <col min="3604" max="3605" width="13.75" style="188" customWidth="1"/>
    <col min="3606" max="3844" width="9" style="188"/>
    <col min="3845" max="3845" width="5.625" style="188" customWidth="1"/>
    <col min="3846" max="3846" width="7.5" style="188" customWidth="1"/>
    <col min="3847" max="3847" width="8" style="188" customWidth="1"/>
    <col min="3848" max="3848" width="8.875" style="188" customWidth="1"/>
    <col min="3849" max="3849" width="11.75" style="188" customWidth="1"/>
    <col min="3850" max="3850" width="18.125" style="188" customWidth="1"/>
    <col min="3851" max="3851" width="26.25" style="188" customWidth="1"/>
    <col min="3852" max="3852" width="13.875" style="188" customWidth="1"/>
    <col min="3853" max="3853" width="13.375" style="188" customWidth="1"/>
    <col min="3854" max="3854" width="16" style="188" customWidth="1"/>
    <col min="3855" max="3856" width="14.625" style="188" customWidth="1"/>
    <col min="3857" max="3857" width="11.5" style="188" customWidth="1"/>
    <col min="3858" max="3858" width="14.25" style="188" customWidth="1"/>
    <col min="3859" max="3859" width="13.25" style="188" customWidth="1"/>
    <col min="3860" max="3861" width="13.75" style="188" customWidth="1"/>
    <col min="3862" max="4100" width="9" style="188"/>
    <col min="4101" max="4101" width="5.625" style="188" customWidth="1"/>
    <col min="4102" max="4102" width="7.5" style="188" customWidth="1"/>
    <col min="4103" max="4103" width="8" style="188" customWidth="1"/>
    <col min="4104" max="4104" width="8.875" style="188" customWidth="1"/>
    <col min="4105" max="4105" width="11.75" style="188" customWidth="1"/>
    <col min="4106" max="4106" width="18.125" style="188" customWidth="1"/>
    <col min="4107" max="4107" width="26.25" style="188" customWidth="1"/>
    <col min="4108" max="4108" width="13.875" style="188" customWidth="1"/>
    <col min="4109" max="4109" width="13.375" style="188" customWidth="1"/>
    <col min="4110" max="4110" width="16" style="188" customWidth="1"/>
    <col min="4111" max="4112" width="14.625" style="188" customWidth="1"/>
    <col min="4113" max="4113" width="11.5" style="188" customWidth="1"/>
    <col min="4114" max="4114" width="14.25" style="188" customWidth="1"/>
    <col min="4115" max="4115" width="13.25" style="188" customWidth="1"/>
    <col min="4116" max="4117" width="13.75" style="188" customWidth="1"/>
    <col min="4118" max="4356" width="9" style="188"/>
    <col min="4357" max="4357" width="5.625" style="188" customWidth="1"/>
    <col min="4358" max="4358" width="7.5" style="188" customWidth="1"/>
    <col min="4359" max="4359" width="8" style="188" customWidth="1"/>
    <col min="4360" max="4360" width="8.875" style="188" customWidth="1"/>
    <col min="4361" max="4361" width="11.75" style="188" customWidth="1"/>
    <col min="4362" max="4362" width="18.125" style="188" customWidth="1"/>
    <col min="4363" max="4363" width="26.25" style="188" customWidth="1"/>
    <col min="4364" max="4364" width="13.875" style="188" customWidth="1"/>
    <col min="4365" max="4365" width="13.375" style="188" customWidth="1"/>
    <col min="4366" max="4366" width="16" style="188" customWidth="1"/>
    <col min="4367" max="4368" width="14.625" style="188" customWidth="1"/>
    <col min="4369" max="4369" width="11.5" style="188" customWidth="1"/>
    <col min="4370" max="4370" width="14.25" style="188" customWidth="1"/>
    <col min="4371" max="4371" width="13.25" style="188" customWidth="1"/>
    <col min="4372" max="4373" width="13.75" style="188" customWidth="1"/>
    <col min="4374" max="4612" width="9" style="188"/>
    <col min="4613" max="4613" width="5.625" style="188" customWidth="1"/>
    <col min="4614" max="4614" width="7.5" style="188" customWidth="1"/>
    <col min="4615" max="4615" width="8" style="188" customWidth="1"/>
    <col min="4616" max="4616" width="8.875" style="188" customWidth="1"/>
    <col min="4617" max="4617" width="11.75" style="188" customWidth="1"/>
    <col min="4618" max="4618" width="18.125" style="188" customWidth="1"/>
    <col min="4619" max="4619" width="26.25" style="188" customWidth="1"/>
    <col min="4620" max="4620" width="13.875" style="188" customWidth="1"/>
    <col min="4621" max="4621" width="13.375" style="188" customWidth="1"/>
    <col min="4622" max="4622" width="16" style="188" customWidth="1"/>
    <col min="4623" max="4624" width="14.625" style="188" customWidth="1"/>
    <col min="4625" max="4625" width="11.5" style="188" customWidth="1"/>
    <col min="4626" max="4626" width="14.25" style="188" customWidth="1"/>
    <col min="4627" max="4627" width="13.25" style="188" customWidth="1"/>
    <col min="4628" max="4629" width="13.75" style="188" customWidth="1"/>
    <col min="4630" max="4868" width="9" style="188"/>
    <col min="4869" max="4869" width="5.625" style="188" customWidth="1"/>
    <col min="4870" max="4870" width="7.5" style="188" customWidth="1"/>
    <col min="4871" max="4871" width="8" style="188" customWidth="1"/>
    <col min="4872" max="4872" width="8.875" style="188" customWidth="1"/>
    <col min="4873" max="4873" width="11.75" style="188" customWidth="1"/>
    <col min="4874" max="4874" width="18.125" style="188" customWidth="1"/>
    <col min="4875" max="4875" width="26.25" style="188" customWidth="1"/>
    <col min="4876" max="4876" width="13.875" style="188" customWidth="1"/>
    <col min="4877" max="4877" width="13.375" style="188" customWidth="1"/>
    <col min="4878" max="4878" width="16" style="188" customWidth="1"/>
    <col min="4879" max="4880" width="14.625" style="188" customWidth="1"/>
    <col min="4881" max="4881" width="11.5" style="188" customWidth="1"/>
    <col min="4882" max="4882" width="14.25" style="188" customWidth="1"/>
    <col min="4883" max="4883" width="13.25" style="188" customWidth="1"/>
    <col min="4884" max="4885" width="13.75" style="188" customWidth="1"/>
    <col min="4886" max="5124" width="9" style="188"/>
    <col min="5125" max="5125" width="5.625" style="188" customWidth="1"/>
    <col min="5126" max="5126" width="7.5" style="188" customWidth="1"/>
    <col min="5127" max="5127" width="8" style="188" customWidth="1"/>
    <col min="5128" max="5128" width="8.875" style="188" customWidth="1"/>
    <col min="5129" max="5129" width="11.75" style="188" customWidth="1"/>
    <col min="5130" max="5130" width="18.125" style="188" customWidth="1"/>
    <col min="5131" max="5131" width="26.25" style="188" customWidth="1"/>
    <col min="5132" max="5132" width="13.875" style="188" customWidth="1"/>
    <col min="5133" max="5133" width="13.375" style="188" customWidth="1"/>
    <col min="5134" max="5134" width="16" style="188" customWidth="1"/>
    <col min="5135" max="5136" width="14.625" style="188" customWidth="1"/>
    <col min="5137" max="5137" width="11.5" style="188" customWidth="1"/>
    <col min="5138" max="5138" width="14.25" style="188" customWidth="1"/>
    <col min="5139" max="5139" width="13.25" style="188" customWidth="1"/>
    <col min="5140" max="5141" width="13.75" style="188" customWidth="1"/>
    <col min="5142" max="5380" width="9" style="188"/>
    <col min="5381" max="5381" width="5.625" style="188" customWidth="1"/>
    <col min="5382" max="5382" width="7.5" style="188" customWidth="1"/>
    <col min="5383" max="5383" width="8" style="188" customWidth="1"/>
    <col min="5384" max="5384" width="8.875" style="188" customWidth="1"/>
    <col min="5385" max="5385" width="11.75" style="188" customWidth="1"/>
    <col min="5386" max="5386" width="18.125" style="188" customWidth="1"/>
    <col min="5387" max="5387" width="26.25" style="188" customWidth="1"/>
    <col min="5388" max="5388" width="13.875" style="188" customWidth="1"/>
    <col min="5389" max="5389" width="13.375" style="188" customWidth="1"/>
    <col min="5390" max="5390" width="16" style="188" customWidth="1"/>
    <col min="5391" max="5392" width="14.625" style="188" customWidth="1"/>
    <col min="5393" max="5393" width="11.5" style="188" customWidth="1"/>
    <col min="5394" max="5394" width="14.25" style="188" customWidth="1"/>
    <col min="5395" max="5395" width="13.25" style="188" customWidth="1"/>
    <col min="5396" max="5397" width="13.75" style="188" customWidth="1"/>
    <col min="5398" max="5636" width="9" style="188"/>
    <col min="5637" max="5637" width="5.625" style="188" customWidth="1"/>
    <col min="5638" max="5638" width="7.5" style="188" customWidth="1"/>
    <col min="5639" max="5639" width="8" style="188" customWidth="1"/>
    <col min="5640" max="5640" width="8.875" style="188" customWidth="1"/>
    <col min="5641" max="5641" width="11.75" style="188" customWidth="1"/>
    <col min="5642" max="5642" width="18.125" style="188" customWidth="1"/>
    <col min="5643" max="5643" width="26.25" style="188" customWidth="1"/>
    <col min="5644" max="5644" width="13.875" style="188" customWidth="1"/>
    <col min="5645" max="5645" width="13.375" style="188" customWidth="1"/>
    <col min="5646" max="5646" width="16" style="188" customWidth="1"/>
    <col min="5647" max="5648" width="14.625" style="188" customWidth="1"/>
    <col min="5649" max="5649" width="11.5" style="188" customWidth="1"/>
    <col min="5650" max="5650" width="14.25" style="188" customWidth="1"/>
    <col min="5651" max="5651" width="13.25" style="188" customWidth="1"/>
    <col min="5652" max="5653" width="13.75" style="188" customWidth="1"/>
    <col min="5654" max="5892" width="9" style="188"/>
    <col min="5893" max="5893" width="5.625" style="188" customWidth="1"/>
    <col min="5894" max="5894" width="7.5" style="188" customWidth="1"/>
    <col min="5895" max="5895" width="8" style="188" customWidth="1"/>
    <col min="5896" max="5896" width="8.875" style="188" customWidth="1"/>
    <col min="5897" max="5897" width="11.75" style="188" customWidth="1"/>
    <col min="5898" max="5898" width="18.125" style="188" customWidth="1"/>
    <col min="5899" max="5899" width="26.25" style="188" customWidth="1"/>
    <col min="5900" max="5900" width="13.875" style="188" customWidth="1"/>
    <col min="5901" max="5901" width="13.375" style="188" customWidth="1"/>
    <col min="5902" max="5902" width="16" style="188" customWidth="1"/>
    <col min="5903" max="5904" width="14.625" style="188" customWidth="1"/>
    <col min="5905" max="5905" width="11.5" style="188" customWidth="1"/>
    <col min="5906" max="5906" width="14.25" style="188" customWidth="1"/>
    <col min="5907" max="5907" width="13.25" style="188" customWidth="1"/>
    <col min="5908" max="5909" width="13.75" style="188" customWidth="1"/>
    <col min="5910" max="6148" width="9" style="188"/>
    <col min="6149" max="6149" width="5.625" style="188" customWidth="1"/>
    <col min="6150" max="6150" width="7.5" style="188" customWidth="1"/>
    <col min="6151" max="6151" width="8" style="188" customWidth="1"/>
    <col min="6152" max="6152" width="8.875" style="188" customWidth="1"/>
    <col min="6153" max="6153" width="11.75" style="188" customWidth="1"/>
    <col min="6154" max="6154" width="18.125" style="188" customWidth="1"/>
    <col min="6155" max="6155" width="26.25" style="188" customWidth="1"/>
    <col min="6156" max="6156" width="13.875" style="188" customWidth="1"/>
    <col min="6157" max="6157" width="13.375" style="188" customWidth="1"/>
    <col min="6158" max="6158" width="16" style="188" customWidth="1"/>
    <col min="6159" max="6160" width="14.625" style="188" customWidth="1"/>
    <col min="6161" max="6161" width="11.5" style="188" customWidth="1"/>
    <col min="6162" max="6162" width="14.25" style="188" customWidth="1"/>
    <col min="6163" max="6163" width="13.25" style="188" customWidth="1"/>
    <col min="6164" max="6165" width="13.75" style="188" customWidth="1"/>
    <col min="6166" max="6404" width="9" style="188"/>
    <col min="6405" max="6405" width="5.625" style="188" customWidth="1"/>
    <col min="6406" max="6406" width="7.5" style="188" customWidth="1"/>
    <col min="6407" max="6407" width="8" style="188" customWidth="1"/>
    <col min="6408" max="6408" width="8.875" style="188" customWidth="1"/>
    <col min="6409" max="6409" width="11.75" style="188" customWidth="1"/>
    <col min="6410" max="6410" width="18.125" style="188" customWidth="1"/>
    <col min="6411" max="6411" width="26.25" style="188" customWidth="1"/>
    <col min="6412" max="6412" width="13.875" style="188" customWidth="1"/>
    <col min="6413" max="6413" width="13.375" style="188" customWidth="1"/>
    <col min="6414" max="6414" width="16" style="188" customWidth="1"/>
    <col min="6415" max="6416" width="14.625" style="188" customWidth="1"/>
    <col min="6417" max="6417" width="11.5" style="188" customWidth="1"/>
    <col min="6418" max="6418" width="14.25" style="188" customWidth="1"/>
    <col min="6419" max="6419" width="13.25" style="188" customWidth="1"/>
    <col min="6420" max="6421" width="13.75" style="188" customWidth="1"/>
    <col min="6422" max="6660" width="9" style="188"/>
    <col min="6661" max="6661" width="5.625" style="188" customWidth="1"/>
    <col min="6662" max="6662" width="7.5" style="188" customWidth="1"/>
    <col min="6663" max="6663" width="8" style="188" customWidth="1"/>
    <col min="6664" max="6664" width="8.875" style="188" customWidth="1"/>
    <col min="6665" max="6665" width="11.75" style="188" customWidth="1"/>
    <col min="6666" max="6666" width="18.125" style="188" customWidth="1"/>
    <col min="6667" max="6667" width="26.25" style="188" customWidth="1"/>
    <col min="6668" max="6668" width="13.875" style="188" customWidth="1"/>
    <col min="6669" max="6669" width="13.375" style="188" customWidth="1"/>
    <col min="6670" max="6670" width="16" style="188" customWidth="1"/>
    <col min="6671" max="6672" width="14.625" style="188" customWidth="1"/>
    <col min="6673" max="6673" width="11.5" style="188" customWidth="1"/>
    <col min="6674" max="6674" width="14.25" style="188" customWidth="1"/>
    <col min="6675" max="6675" width="13.25" style="188" customWidth="1"/>
    <col min="6676" max="6677" width="13.75" style="188" customWidth="1"/>
    <col min="6678" max="6916" width="9" style="188"/>
    <col min="6917" max="6917" width="5.625" style="188" customWidth="1"/>
    <col min="6918" max="6918" width="7.5" style="188" customWidth="1"/>
    <col min="6919" max="6919" width="8" style="188" customWidth="1"/>
    <col min="6920" max="6920" width="8.875" style="188" customWidth="1"/>
    <col min="6921" max="6921" width="11.75" style="188" customWidth="1"/>
    <col min="6922" max="6922" width="18.125" style="188" customWidth="1"/>
    <col min="6923" max="6923" width="26.25" style="188" customWidth="1"/>
    <col min="6924" max="6924" width="13.875" style="188" customWidth="1"/>
    <col min="6925" max="6925" width="13.375" style="188" customWidth="1"/>
    <col min="6926" max="6926" width="16" style="188" customWidth="1"/>
    <col min="6927" max="6928" width="14.625" style="188" customWidth="1"/>
    <col min="6929" max="6929" width="11.5" style="188" customWidth="1"/>
    <col min="6930" max="6930" width="14.25" style="188" customWidth="1"/>
    <col min="6931" max="6931" width="13.25" style="188" customWidth="1"/>
    <col min="6932" max="6933" width="13.75" style="188" customWidth="1"/>
    <col min="6934" max="7172" width="9" style="188"/>
    <col min="7173" max="7173" width="5.625" style="188" customWidth="1"/>
    <col min="7174" max="7174" width="7.5" style="188" customWidth="1"/>
    <col min="7175" max="7175" width="8" style="188" customWidth="1"/>
    <col min="7176" max="7176" width="8.875" style="188" customWidth="1"/>
    <col min="7177" max="7177" width="11.75" style="188" customWidth="1"/>
    <col min="7178" max="7178" width="18.125" style="188" customWidth="1"/>
    <col min="7179" max="7179" width="26.25" style="188" customWidth="1"/>
    <col min="7180" max="7180" width="13.875" style="188" customWidth="1"/>
    <col min="7181" max="7181" width="13.375" style="188" customWidth="1"/>
    <col min="7182" max="7182" width="16" style="188" customWidth="1"/>
    <col min="7183" max="7184" width="14.625" style="188" customWidth="1"/>
    <col min="7185" max="7185" width="11.5" style="188" customWidth="1"/>
    <col min="7186" max="7186" width="14.25" style="188" customWidth="1"/>
    <col min="7187" max="7187" width="13.25" style="188" customWidth="1"/>
    <col min="7188" max="7189" width="13.75" style="188" customWidth="1"/>
    <col min="7190" max="7428" width="9" style="188"/>
    <col min="7429" max="7429" width="5.625" style="188" customWidth="1"/>
    <col min="7430" max="7430" width="7.5" style="188" customWidth="1"/>
    <col min="7431" max="7431" width="8" style="188" customWidth="1"/>
    <col min="7432" max="7432" width="8.875" style="188" customWidth="1"/>
    <col min="7433" max="7433" width="11.75" style="188" customWidth="1"/>
    <col min="7434" max="7434" width="18.125" style="188" customWidth="1"/>
    <col min="7435" max="7435" width="26.25" style="188" customWidth="1"/>
    <col min="7436" max="7436" width="13.875" style="188" customWidth="1"/>
    <col min="7437" max="7437" width="13.375" style="188" customWidth="1"/>
    <col min="7438" max="7438" width="16" style="188" customWidth="1"/>
    <col min="7439" max="7440" width="14.625" style="188" customWidth="1"/>
    <col min="7441" max="7441" width="11.5" style="188" customWidth="1"/>
    <col min="7442" max="7442" width="14.25" style="188" customWidth="1"/>
    <col min="7443" max="7443" width="13.25" style="188" customWidth="1"/>
    <col min="7444" max="7445" width="13.75" style="188" customWidth="1"/>
    <col min="7446" max="7684" width="9" style="188"/>
    <col min="7685" max="7685" width="5.625" style="188" customWidth="1"/>
    <col min="7686" max="7686" width="7.5" style="188" customWidth="1"/>
    <col min="7687" max="7687" width="8" style="188" customWidth="1"/>
    <col min="7688" max="7688" width="8.875" style="188" customWidth="1"/>
    <col min="7689" max="7689" width="11.75" style="188" customWidth="1"/>
    <col min="7690" max="7690" width="18.125" style="188" customWidth="1"/>
    <col min="7691" max="7691" width="26.25" style="188" customWidth="1"/>
    <col min="7692" max="7692" width="13.875" style="188" customWidth="1"/>
    <col min="7693" max="7693" width="13.375" style="188" customWidth="1"/>
    <col min="7694" max="7694" width="16" style="188" customWidth="1"/>
    <col min="7695" max="7696" width="14.625" style="188" customWidth="1"/>
    <col min="7697" max="7697" width="11.5" style="188" customWidth="1"/>
    <col min="7698" max="7698" width="14.25" style="188" customWidth="1"/>
    <col min="7699" max="7699" width="13.25" style="188" customWidth="1"/>
    <col min="7700" max="7701" width="13.75" style="188" customWidth="1"/>
    <col min="7702" max="7940" width="9" style="188"/>
    <col min="7941" max="7941" width="5.625" style="188" customWidth="1"/>
    <col min="7942" max="7942" width="7.5" style="188" customWidth="1"/>
    <col min="7943" max="7943" width="8" style="188" customWidth="1"/>
    <col min="7944" max="7944" width="8.875" style="188" customWidth="1"/>
    <col min="7945" max="7945" width="11.75" style="188" customWidth="1"/>
    <col min="7946" max="7946" width="18.125" style="188" customWidth="1"/>
    <col min="7947" max="7947" width="26.25" style="188" customWidth="1"/>
    <col min="7948" max="7948" width="13.875" style="188" customWidth="1"/>
    <col min="7949" max="7949" width="13.375" style="188" customWidth="1"/>
    <col min="7950" max="7950" width="16" style="188" customWidth="1"/>
    <col min="7951" max="7952" width="14.625" style="188" customWidth="1"/>
    <col min="7953" max="7953" width="11.5" style="188" customWidth="1"/>
    <col min="7954" max="7954" width="14.25" style="188" customWidth="1"/>
    <col min="7955" max="7955" width="13.25" style="188" customWidth="1"/>
    <col min="7956" max="7957" width="13.75" style="188" customWidth="1"/>
    <col min="7958" max="8196" width="9" style="188"/>
    <col min="8197" max="8197" width="5.625" style="188" customWidth="1"/>
    <col min="8198" max="8198" width="7.5" style="188" customWidth="1"/>
    <col min="8199" max="8199" width="8" style="188" customWidth="1"/>
    <col min="8200" max="8200" width="8.875" style="188" customWidth="1"/>
    <col min="8201" max="8201" width="11.75" style="188" customWidth="1"/>
    <col min="8202" max="8202" width="18.125" style="188" customWidth="1"/>
    <col min="8203" max="8203" width="26.25" style="188" customWidth="1"/>
    <col min="8204" max="8204" width="13.875" style="188" customWidth="1"/>
    <col min="8205" max="8205" width="13.375" style="188" customWidth="1"/>
    <col min="8206" max="8206" width="16" style="188" customWidth="1"/>
    <col min="8207" max="8208" width="14.625" style="188" customWidth="1"/>
    <col min="8209" max="8209" width="11.5" style="188" customWidth="1"/>
    <col min="8210" max="8210" width="14.25" style="188" customWidth="1"/>
    <col min="8211" max="8211" width="13.25" style="188" customWidth="1"/>
    <col min="8212" max="8213" width="13.75" style="188" customWidth="1"/>
    <col min="8214" max="8452" width="9" style="188"/>
    <col min="8453" max="8453" width="5.625" style="188" customWidth="1"/>
    <col min="8454" max="8454" width="7.5" style="188" customWidth="1"/>
    <col min="8455" max="8455" width="8" style="188" customWidth="1"/>
    <col min="8456" max="8456" width="8.875" style="188" customWidth="1"/>
    <col min="8457" max="8457" width="11.75" style="188" customWidth="1"/>
    <col min="8458" max="8458" width="18.125" style="188" customWidth="1"/>
    <col min="8459" max="8459" width="26.25" style="188" customWidth="1"/>
    <col min="8460" max="8460" width="13.875" style="188" customWidth="1"/>
    <col min="8461" max="8461" width="13.375" style="188" customWidth="1"/>
    <col min="8462" max="8462" width="16" style="188" customWidth="1"/>
    <col min="8463" max="8464" width="14.625" style="188" customWidth="1"/>
    <col min="8465" max="8465" width="11.5" style="188" customWidth="1"/>
    <col min="8466" max="8466" width="14.25" style="188" customWidth="1"/>
    <col min="8467" max="8467" width="13.25" style="188" customWidth="1"/>
    <col min="8468" max="8469" width="13.75" style="188" customWidth="1"/>
    <col min="8470" max="8708" width="9" style="188"/>
    <col min="8709" max="8709" width="5.625" style="188" customWidth="1"/>
    <col min="8710" max="8710" width="7.5" style="188" customWidth="1"/>
    <col min="8711" max="8711" width="8" style="188" customWidth="1"/>
    <col min="8712" max="8712" width="8.875" style="188" customWidth="1"/>
    <col min="8713" max="8713" width="11.75" style="188" customWidth="1"/>
    <col min="8714" max="8714" width="18.125" style="188" customWidth="1"/>
    <col min="8715" max="8715" width="26.25" style="188" customWidth="1"/>
    <col min="8716" max="8716" width="13.875" style="188" customWidth="1"/>
    <col min="8717" max="8717" width="13.375" style="188" customWidth="1"/>
    <col min="8718" max="8718" width="16" style="188" customWidth="1"/>
    <col min="8719" max="8720" width="14.625" style="188" customWidth="1"/>
    <col min="8721" max="8721" width="11.5" style="188" customWidth="1"/>
    <col min="8722" max="8722" width="14.25" style="188" customWidth="1"/>
    <col min="8723" max="8723" width="13.25" style="188" customWidth="1"/>
    <col min="8724" max="8725" width="13.75" style="188" customWidth="1"/>
    <col min="8726" max="8964" width="9" style="188"/>
    <col min="8965" max="8965" width="5.625" style="188" customWidth="1"/>
    <col min="8966" max="8966" width="7.5" style="188" customWidth="1"/>
    <col min="8967" max="8967" width="8" style="188" customWidth="1"/>
    <col min="8968" max="8968" width="8.875" style="188" customWidth="1"/>
    <col min="8969" max="8969" width="11.75" style="188" customWidth="1"/>
    <col min="8970" max="8970" width="18.125" style="188" customWidth="1"/>
    <col min="8971" max="8971" width="26.25" style="188" customWidth="1"/>
    <col min="8972" max="8972" width="13.875" style="188" customWidth="1"/>
    <col min="8973" max="8973" width="13.375" style="188" customWidth="1"/>
    <col min="8974" max="8974" width="16" style="188" customWidth="1"/>
    <col min="8975" max="8976" width="14.625" style="188" customWidth="1"/>
    <col min="8977" max="8977" width="11.5" style="188" customWidth="1"/>
    <col min="8978" max="8978" width="14.25" style="188" customWidth="1"/>
    <col min="8979" max="8979" width="13.25" style="188" customWidth="1"/>
    <col min="8980" max="8981" width="13.75" style="188" customWidth="1"/>
    <col min="8982" max="9220" width="9" style="188"/>
    <col min="9221" max="9221" width="5.625" style="188" customWidth="1"/>
    <col min="9222" max="9222" width="7.5" style="188" customWidth="1"/>
    <col min="9223" max="9223" width="8" style="188" customWidth="1"/>
    <col min="9224" max="9224" width="8.875" style="188" customWidth="1"/>
    <col min="9225" max="9225" width="11.75" style="188" customWidth="1"/>
    <col min="9226" max="9226" width="18.125" style="188" customWidth="1"/>
    <col min="9227" max="9227" width="26.25" style="188" customWidth="1"/>
    <col min="9228" max="9228" width="13.875" style="188" customWidth="1"/>
    <col min="9229" max="9229" width="13.375" style="188" customWidth="1"/>
    <col min="9230" max="9230" width="16" style="188" customWidth="1"/>
    <col min="9231" max="9232" width="14.625" style="188" customWidth="1"/>
    <col min="9233" max="9233" width="11.5" style="188" customWidth="1"/>
    <col min="9234" max="9234" width="14.25" style="188" customWidth="1"/>
    <col min="9235" max="9235" width="13.25" style="188" customWidth="1"/>
    <col min="9236" max="9237" width="13.75" style="188" customWidth="1"/>
    <col min="9238" max="9476" width="9" style="188"/>
    <col min="9477" max="9477" width="5.625" style="188" customWidth="1"/>
    <col min="9478" max="9478" width="7.5" style="188" customWidth="1"/>
    <col min="9479" max="9479" width="8" style="188" customWidth="1"/>
    <col min="9480" max="9480" width="8.875" style="188" customWidth="1"/>
    <col min="9481" max="9481" width="11.75" style="188" customWidth="1"/>
    <col min="9482" max="9482" width="18.125" style="188" customWidth="1"/>
    <col min="9483" max="9483" width="26.25" style="188" customWidth="1"/>
    <col min="9484" max="9484" width="13.875" style="188" customWidth="1"/>
    <col min="9485" max="9485" width="13.375" style="188" customWidth="1"/>
    <col min="9486" max="9486" width="16" style="188" customWidth="1"/>
    <col min="9487" max="9488" width="14.625" style="188" customWidth="1"/>
    <col min="9489" max="9489" width="11.5" style="188" customWidth="1"/>
    <col min="9490" max="9490" width="14.25" style="188" customWidth="1"/>
    <col min="9491" max="9491" width="13.25" style="188" customWidth="1"/>
    <col min="9492" max="9493" width="13.75" style="188" customWidth="1"/>
    <col min="9494" max="9732" width="9" style="188"/>
    <col min="9733" max="9733" width="5.625" style="188" customWidth="1"/>
    <col min="9734" max="9734" width="7.5" style="188" customWidth="1"/>
    <col min="9735" max="9735" width="8" style="188" customWidth="1"/>
    <col min="9736" max="9736" width="8.875" style="188" customWidth="1"/>
    <col min="9737" max="9737" width="11.75" style="188" customWidth="1"/>
    <col min="9738" max="9738" width="18.125" style="188" customWidth="1"/>
    <col min="9739" max="9739" width="26.25" style="188" customWidth="1"/>
    <col min="9740" max="9740" width="13.875" style="188" customWidth="1"/>
    <col min="9741" max="9741" width="13.375" style="188" customWidth="1"/>
    <col min="9742" max="9742" width="16" style="188" customWidth="1"/>
    <col min="9743" max="9744" width="14.625" style="188" customWidth="1"/>
    <col min="9745" max="9745" width="11.5" style="188" customWidth="1"/>
    <col min="9746" max="9746" width="14.25" style="188" customWidth="1"/>
    <col min="9747" max="9747" width="13.25" style="188" customWidth="1"/>
    <col min="9748" max="9749" width="13.75" style="188" customWidth="1"/>
    <col min="9750" max="9988" width="9" style="188"/>
    <col min="9989" max="9989" width="5.625" style="188" customWidth="1"/>
    <col min="9990" max="9990" width="7.5" style="188" customWidth="1"/>
    <col min="9991" max="9991" width="8" style="188" customWidth="1"/>
    <col min="9992" max="9992" width="8.875" style="188" customWidth="1"/>
    <col min="9993" max="9993" width="11.75" style="188" customWidth="1"/>
    <col min="9994" max="9994" width="18.125" style="188" customWidth="1"/>
    <col min="9995" max="9995" width="26.25" style="188" customWidth="1"/>
    <col min="9996" max="9996" width="13.875" style="188" customWidth="1"/>
    <col min="9997" max="9997" width="13.375" style="188" customWidth="1"/>
    <col min="9998" max="9998" width="16" style="188" customWidth="1"/>
    <col min="9999" max="10000" width="14.625" style="188" customWidth="1"/>
    <col min="10001" max="10001" width="11.5" style="188" customWidth="1"/>
    <col min="10002" max="10002" width="14.25" style="188" customWidth="1"/>
    <col min="10003" max="10003" width="13.25" style="188" customWidth="1"/>
    <col min="10004" max="10005" width="13.75" style="188" customWidth="1"/>
    <col min="10006" max="10244" width="9" style="188"/>
    <col min="10245" max="10245" width="5.625" style="188" customWidth="1"/>
    <col min="10246" max="10246" width="7.5" style="188" customWidth="1"/>
    <col min="10247" max="10247" width="8" style="188" customWidth="1"/>
    <col min="10248" max="10248" width="8.875" style="188" customWidth="1"/>
    <col min="10249" max="10249" width="11.75" style="188" customWidth="1"/>
    <col min="10250" max="10250" width="18.125" style="188" customWidth="1"/>
    <col min="10251" max="10251" width="26.25" style="188" customWidth="1"/>
    <col min="10252" max="10252" width="13.875" style="188" customWidth="1"/>
    <col min="10253" max="10253" width="13.375" style="188" customWidth="1"/>
    <col min="10254" max="10254" width="16" style="188" customWidth="1"/>
    <col min="10255" max="10256" width="14.625" style="188" customWidth="1"/>
    <col min="10257" max="10257" width="11.5" style="188" customWidth="1"/>
    <col min="10258" max="10258" width="14.25" style="188" customWidth="1"/>
    <col min="10259" max="10259" width="13.25" style="188" customWidth="1"/>
    <col min="10260" max="10261" width="13.75" style="188" customWidth="1"/>
    <col min="10262" max="10500" width="9" style="188"/>
    <col min="10501" max="10501" width="5.625" style="188" customWidth="1"/>
    <col min="10502" max="10502" width="7.5" style="188" customWidth="1"/>
    <col min="10503" max="10503" width="8" style="188" customWidth="1"/>
    <col min="10504" max="10504" width="8.875" style="188" customWidth="1"/>
    <col min="10505" max="10505" width="11.75" style="188" customWidth="1"/>
    <col min="10506" max="10506" width="18.125" style="188" customWidth="1"/>
    <col min="10507" max="10507" width="26.25" style="188" customWidth="1"/>
    <col min="10508" max="10508" width="13.875" style="188" customWidth="1"/>
    <col min="10509" max="10509" width="13.375" style="188" customWidth="1"/>
    <col min="10510" max="10510" width="16" style="188" customWidth="1"/>
    <col min="10511" max="10512" width="14.625" style="188" customWidth="1"/>
    <col min="10513" max="10513" width="11.5" style="188" customWidth="1"/>
    <col min="10514" max="10514" width="14.25" style="188" customWidth="1"/>
    <col min="10515" max="10515" width="13.25" style="188" customWidth="1"/>
    <col min="10516" max="10517" width="13.75" style="188" customWidth="1"/>
    <col min="10518" max="10756" width="9" style="188"/>
    <col min="10757" max="10757" width="5.625" style="188" customWidth="1"/>
    <col min="10758" max="10758" width="7.5" style="188" customWidth="1"/>
    <col min="10759" max="10759" width="8" style="188" customWidth="1"/>
    <col min="10760" max="10760" width="8.875" style="188" customWidth="1"/>
    <col min="10761" max="10761" width="11.75" style="188" customWidth="1"/>
    <col min="10762" max="10762" width="18.125" style="188" customWidth="1"/>
    <col min="10763" max="10763" width="26.25" style="188" customWidth="1"/>
    <col min="10764" max="10764" width="13.875" style="188" customWidth="1"/>
    <col min="10765" max="10765" width="13.375" style="188" customWidth="1"/>
    <col min="10766" max="10766" width="16" style="188" customWidth="1"/>
    <col min="10767" max="10768" width="14.625" style="188" customWidth="1"/>
    <col min="10769" max="10769" width="11.5" style="188" customWidth="1"/>
    <col min="10770" max="10770" width="14.25" style="188" customWidth="1"/>
    <col min="10771" max="10771" width="13.25" style="188" customWidth="1"/>
    <col min="10772" max="10773" width="13.75" style="188" customWidth="1"/>
    <col min="10774" max="11012" width="9" style="188"/>
    <col min="11013" max="11013" width="5.625" style="188" customWidth="1"/>
    <col min="11014" max="11014" width="7.5" style="188" customWidth="1"/>
    <col min="11015" max="11015" width="8" style="188" customWidth="1"/>
    <col min="11016" max="11016" width="8.875" style="188" customWidth="1"/>
    <col min="11017" max="11017" width="11.75" style="188" customWidth="1"/>
    <col min="11018" max="11018" width="18.125" style="188" customWidth="1"/>
    <col min="11019" max="11019" width="26.25" style="188" customWidth="1"/>
    <col min="11020" max="11020" width="13.875" style="188" customWidth="1"/>
    <col min="11021" max="11021" width="13.375" style="188" customWidth="1"/>
    <col min="11022" max="11022" width="16" style="188" customWidth="1"/>
    <col min="11023" max="11024" width="14.625" style="188" customWidth="1"/>
    <col min="11025" max="11025" width="11.5" style="188" customWidth="1"/>
    <col min="11026" max="11026" width="14.25" style="188" customWidth="1"/>
    <col min="11027" max="11027" width="13.25" style="188" customWidth="1"/>
    <col min="11028" max="11029" width="13.75" style="188" customWidth="1"/>
    <col min="11030" max="11268" width="9" style="188"/>
    <col min="11269" max="11269" width="5.625" style="188" customWidth="1"/>
    <col min="11270" max="11270" width="7.5" style="188" customWidth="1"/>
    <col min="11271" max="11271" width="8" style="188" customWidth="1"/>
    <col min="11272" max="11272" width="8.875" style="188" customWidth="1"/>
    <col min="11273" max="11273" width="11.75" style="188" customWidth="1"/>
    <col min="11274" max="11274" width="18.125" style="188" customWidth="1"/>
    <col min="11275" max="11275" width="26.25" style="188" customWidth="1"/>
    <col min="11276" max="11276" width="13.875" style="188" customWidth="1"/>
    <col min="11277" max="11277" width="13.375" style="188" customWidth="1"/>
    <col min="11278" max="11278" width="16" style="188" customWidth="1"/>
    <col min="11279" max="11280" width="14.625" style="188" customWidth="1"/>
    <col min="11281" max="11281" width="11.5" style="188" customWidth="1"/>
    <col min="11282" max="11282" width="14.25" style="188" customWidth="1"/>
    <col min="11283" max="11283" width="13.25" style="188" customWidth="1"/>
    <col min="11284" max="11285" width="13.75" style="188" customWidth="1"/>
    <col min="11286" max="11524" width="9" style="188"/>
    <col min="11525" max="11525" width="5.625" style="188" customWidth="1"/>
    <col min="11526" max="11526" width="7.5" style="188" customWidth="1"/>
    <col min="11527" max="11527" width="8" style="188" customWidth="1"/>
    <col min="11528" max="11528" width="8.875" style="188" customWidth="1"/>
    <col min="11529" max="11529" width="11.75" style="188" customWidth="1"/>
    <col min="11530" max="11530" width="18.125" style="188" customWidth="1"/>
    <col min="11531" max="11531" width="26.25" style="188" customWidth="1"/>
    <col min="11532" max="11532" width="13.875" style="188" customWidth="1"/>
    <col min="11533" max="11533" width="13.375" style="188" customWidth="1"/>
    <col min="11534" max="11534" width="16" style="188" customWidth="1"/>
    <col min="11535" max="11536" width="14.625" style="188" customWidth="1"/>
    <col min="11537" max="11537" width="11.5" style="188" customWidth="1"/>
    <col min="11538" max="11538" width="14.25" style="188" customWidth="1"/>
    <col min="11539" max="11539" width="13.25" style="188" customWidth="1"/>
    <col min="11540" max="11541" width="13.75" style="188" customWidth="1"/>
    <col min="11542" max="11780" width="9" style="188"/>
    <col min="11781" max="11781" width="5.625" style="188" customWidth="1"/>
    <col min="11782" max="11782" width="7.5" style="188" customWidth="1"/>
    <col min="11783" max="11783" width="8" style="188" customWidth="1"/>
    <col min="11784" max="11784" width="8.875" style="188" customWidth="1"/>
    <col min="11785" max="11785" width="11.75" style="188" customWidth="1"/>
    <col min="11786" max="11786" width="18.125" style="188" customWidth="1"/>
    <col min="11787" max="11787" width="26.25" style="188" customWidth="1"/>
    <col min="11788" max="11788" width="13.875" style="188" customWidth="1"/>
    <col min="11789" max="11789" width="13.375" style="188" customWidth="1"/>
    <col min="11790" max="11790" width="16" style="188" customWidth="1"/>
    <col min="11791" max="11792" width="14.625" style="188" customWidth="1"/>
    <col min="11793" max="11793" width="11.5" style="188" customWidth="1"/>
    <col min="11794" max="11794" width="14.25" style="188" customWidth="1"/>
    <col min="11795" max="11795" width="13.25" style="188" customWidth="1"/>
    <col min="11796" max="11797" width="13.75" style="188" customWidth="1"/>
    <col min="11798" max="12036" width="9" style="188"/>
    <col min="12037" max="12037" width="5.625" style="188" customWidth="1"/>
    <col min="12038" max="12038" width="7.5" style="188" customWidth="1"/>
    <col min="12039" max="12039" width="8" style="188" customWidth="1"/>
    <col min="12040" max="12040" width="8.875" style="188" customWidth="1"/>
    <col min="12041" max="12041" width="11.75" style="188" customWidth="1"/>
    <col min="12042" max="12042" width="18.125" style="188" customWidth="1"/>
    <col min="12043" max="12043" width="26.25" style="188" customWidth="1"/>
    <col min="12044" max="12044" width="13.875" style="188" customWidth="1"/>
    <col min="12045" max="12045" width="13.375" style="188" customWidth="1"/>
    <col min="12046" max="12046" width="16" style="188" customWidth="1"/>
    <col min="12047" max="12048" width="14.625" style="188" customWidth="1"/>
    <col min="12049" max="12049" width="11.5" style="188" customWidth="1"/>
    <col min="12050" max="12050" width="14.25" style="188" customWidth="1"/>
    <col min="12051" max="12051" width="13.25" style="188" customWidth="1"/>
    <col min="12052" max="12053" width="13.75" style="188" customWidth="1"/>
    <col min="12054" max="12292" width="9" style="188"/>
    <col min="12293" max="12293" width="5.625" style="188" customWidth="1"/>
    <col min="12294" max="12294" width="7.5" style="188" customWidth="1"/>
    <col min="12295" max="12295" width="8" style="188" customWidth="1"/>
    <col min="12296" max="12296" width="8.875" style="188" customWidth="1"/>
    <col min="12297" max="12297" width="11.75" style="188" customWidth="1"/>
    <col min="12298" max="12298" width="18.125" style="188" customWidth="1"/>
    <col min="12299" max="12299" width="26.25" style="188" customWidth="1"/>
    <col min="12300" max="12300" width="13.875" style="188" customWidth="1"/>
    <col min="12301" max="12301" width="13.375" style="188" customWidth="1"/>
    <col min="12302" max="12302" width="16" style="188" customWidth="1"/>
    <col min="12303" max="12304" width="14.625" style="188" customWidth="1"/>
    <col min="12305" max="12305" width="11.5" style="188" customWidth="1"/>
    <col min="12306" max="12306" width="14.25" style="188" customWidth="1"/>
    <col min="12307" max="12307" width="13.25" style="188" customWidth="1"/>
    <col min="12308" max="12309" width="13.75" style="188" customWidth="1"/>
    <col min="12310" max="12548" width="9" style="188"/>
    <col min="12549" max="12549" width="5.625" style="188" customWidth="1"/>
    <col min="12550" max="12550" width="7.5" style="188" customWidth="1"/>
    <col min="12551" max="12551" width="8" style="188" customWidth="1"/>
    <col min="12552" max="12552" width="8.875" style="188" customWidth="1"/>
    <col min="12553" max="12553" width="11.75" style="188" customWidth="1"/>
    <col min="12554" max="12554" width="18.125" style="188" customWidth="1"/>
    <col min="12555" max="12555" width="26.25" style="188" customWidth="1"/>
    <col min="12556" max="12556" width="13.875" style="188" customWidth="1"/>
    <col min="12557" max="12557" width="13.375" style="188" customWidth="1"/>
    <col min="12558" max="12558" width="16" style="188" customWidth="1"/>
    <col min="12559" max="12560" width="14.625" style="188" customWidth="1"/>
    <col min="12561" max="12561" width="11.5" style="188" customWidth="1"/>
    <col min="12562" max="12562" width="14.25" style="188" customWidth="1"/>
    <col min="12563" max="12563" width="13.25" style="188" customWidth="1"/>
    <col min="12564" max="12565" width="13.75" style="188" customWidth="1"/>
    <col min="12566" max="12804" width="9" style="188"/>
    <col min="12805" max="12805" width="5.625" style="188" customWidth="1"/>
    <col min="12806" max="12806" width="7.5" style="188" customWidth="1"/>
    <col min="12807" max="12807" width="8" style="188" customWidth="1"/>
    <col min="12808" max="12808" width="8.875" style="188" customWidth="1"/>
    <col min="12809" max="12809" width="11.75" style="188" customWidth="1"/>
    <col min="12810" max="12810" width="18.125" style="188" customWidth="1"/>
    <col min="12811" max="12811" width="26.25" style="188" customWidth="1"/>
    <col min="12812" max="12812" width="13.875" style="188" customWidth="1"/>
    <col min="12813" max="12813" width="13.375" style="188" customWidth="1"/>
    <col min="12814" max="12814" width="16" style="188" customWidth="1"/>
    <col min="12815" max="12816" width="14.625" style="188" customWidth="1"/>
    <col min="12817" max="12817" width="11.5" style="188" customWidth="1"/>
    <col min="12818" max="12818" width="14.25" style="188" customWidth="1"/>
    <col min="12819" max="12819" width="13.25" style="188" customWidth="1"/>
    <col min="12820" max="12821" width="13.75" style="188" customWidth="1"/>
    <col min="12822" max="13060" width="9" style="188"/>
    <col min="13061" max="13061" width="5.625" style="188" customWidth="1"/>
    <col min="13062" max="13062" width="7.5" style="188" customWidth="1"/>
    <col min="13063" max="13063" width="8" style="188" customWidth="1"/>
    <col min="13064" max="13064" width="8.875" style="188" customWidth="1"/>
    <col min="13065" max="13065" width="11.75" style="188" customWidth="1"/>
    <col min="13066" max="13066" width="18.125" style="188" customWidth="1"/>
    <col min="13067" max="13067" width="26.25" style="188" customWidth="1"/>
    <col min="13068" max="13068" width="13.875" style="188" customWidth="1"/>
    <col min="13069" max="13069" width="13.375" style="188" customWidth="1"/>
    <col min="13070" max="13070" width="16" style="188" customWidth="1"/>
    <col min="13071" max="13072" width="14.625" style="188" customWidth="1"/>
    <col min="13073" max="13073" width="11.5" style="188" customWidth="1"/>
    <col min="13074" max="13074" width="14.25" style="188" customWidth="1"/>
    <col min="13075" max="13075" width="13.25" style="188" customWidth="1"/>
    <col min="13076" max="13077" width="13.75" style="188" customWidth="1"/>
    <col min="13078" max="13316" width="9" style="188"/>
    <col min="13317" max="13317" width="5.625" style="188" customWidth="1"/>
    <col min="13318" max="13318" width="7.5" style="188" customWidth="1"/>
    <col min="13319" max="13319" width="8" style="188" customWidth="1"/>
    <col min="13320" max="13320" width="8.875" style="188" customWidth="1"/>
    <col min="13321" max="13321" width="11.75" style="188" customWidth="1"/>
    <col min="13322" max="13322" width="18.125" style="188" customWidth="1"/>
    <col min="13323" max="13323" width="26.25" style="188" customWidth="1"/>
    <col min="13324" max="13324" width="13.875" style="188" customWidth="1"/>
    <col min="13325" max="13325" width="13.375" style="188" customWidth="1"/>
    <col min="13326" max="13326" width="16" style="188" customWidth="1"/>
    <col min="13327" max="13328" width="14.625" style="188" customWidth="1"/>
    <col min="13329" max="13329" width="11.5" style="188" customWidth="1"/>
    <col min="13330" max="13330" width="14.25" style="188" customWidth="1"/>
    <col min="13331" max="13331" width="13.25" style="188" customWidth="1"/>
    <col min="13332" max="13333" width="13.75" style="188" customWidth="1"/>
    <col min="13334" max="13572" width="9" style="188"/>
    <col min="13573" max="13573" width="5.625" style="188" customWidth="1"/>
    <col min="13574" max="13574" width="7.5" style="188" customWidth="1"/>
    <col min="13575" max="13575" width="8" style="188" customWidth="1"/>
    <col min="13576" max="13576" width="8.875" style="188" customWidth="1"/>
    <col min="13577" max="13577" width="11.75" style="188" customWidth="1"/>
    <col min="13578" max="13578" width="18.125" style="188" customWidth="1"/>
    <col min="13579" max="13579" width="26.25" style="188" customWidth="1"/>
    <col min="13580" max="13580" width="13.875" style="188" customWidth="1"/>
    <col min="13581" max="13581" width="13.375" style="188" customWidth="1"/>
    <col min="13582" max="13582" width="16" style="188" customWidth="1"/>
    <col min="13583" max="13584" width="14.625" style="188" customWidth="1"/>
    <col min="13585" max="13585" width="11.5" style="188" customWidth="1"/>
    <col min="13586" max="13586" width="14.25" style="188" customWidth="1"/>
    <col min="13587" max="13587" width="13.25" style="188" customWidth="1"/>
    <col min="13588" max="13589" width="13.75" style="188" customWidth="1"/>
    <col min="13590" max="13828" width="9" style="188"/>
    <col min="13829" max="13829" width="5.625" style="188" customWidth="1"/>
    <col min="13830" max="13830" width="7.5" style="188" customWidth="1"/>
    <col min="13831" max="13831" width="8" style="188" customWidth="1"/>
    <col min="13832" max="13832" width="8.875" style="188" customWidth="1"/>
    <col min="13833" max="13833" width="11.75" style="188" customWidth="1"/>
    <col min="13834" max="13834" width="18.125" style="188" customWidth="1"/>
    <col min="13835" max="13835" width="26.25" style="188" customWidth="1"/>
    <col min="13836" max="13836" width="13.875" style="188" customWidth="1"/>
    <col min="13837" max="13837" width="13.375" style="188" customWidth="1"/>
    <col min="13838" max="13838" width="16" style="188" customWidth="1"/>
    <col min="13839" max="13840" width="14.625" style="188" customWidth="1"/>
    <col min="13841" max="13841" width="11.5" style="188" customWidth="1"/>
    <col min="13842" max="13842" width="14.25" style="188" customWidth="1"/>
    <col min="13843" max="13843" width="13.25" style="188" customWidth="1"/>
    <col min="13844" max="13845" width="13.75" style="188" customWidth="1"/>
    <col min="13846" max="14084" width="9" style="188"/>
    <col min="14085" max="14085" width="5.625" style="188" customWidth="1"/>
    <col min="14086" max="14086" width="7.5" style="188" customWidth="1"/>
    <col min="14087" max="14087" width="8" style="188" customWidth="1"/>
    <col min="14088" max="14088" width="8.875" style="188" customWidth="1"/>
    <col min="14089" max="14089" width="11.75" style="188" customWidth="1"/>
    <col min="14090" max="14090" width="18.125" style="188" customWidth="1"/>
    <col min="14091" max="14091" width="26.25" style="188" customWidth="1"/>
    <col min="14092" max="14092" width="13.875" style="188" customWidth="1"/>
    <col min="14093" max="14093" width="13.375" style="188" customWidth="1"/>
    <col min="14094" max="14094" width="16" style="188" customWidth="1"/>
    <col min="14095" max="14096" width="14.625" style="188" customWidth="1"/>
    <col min="14097" max="14097" width="11.5" style="188" customWidth="1"/>
    <col min="14098" max="14098" width="14.25" style="188" customWidth="1"/>
    <col min="14099" max="14099" width="13.25" style="188" customWidth="1"/>
    <col min="14100" max="14101" width="13.75" style="188" customWidth="1"/>
    <col min="14102" max="14340" width="9" style="188"/>
    <col min="14341" max="14341" width="5.625" style="188" customWidth="1"/>
    <col min="14342" max="14342" width="7.5" style="188" customWidth="1"/>
    <col min="14343" max="14343" width="8" style="188" customWidth="1"/>
    <col min="14344" max="14344" width="8.875" style="188" customWidth="1"/>
    <col min="14345" max="14345" width="11.75" style="188" customWidth="1"/>
    <col min="14346" max="14346" width="18.125" style="188" customWidth="1"/>
    <col min="14347" max="14347" width="26.25" style="188" customWidth="1"/>
    <col min="14348" max="14348" width="13.875" style="188" customWidth="1"/>
    <col min="14349" max="14349" width="13.375" style="188" customWidth="1"/>
    <col min="14350" max="14350" width="16" style="188" customWidth="1"/>
    <col min="14351" max="14352" width="14.625" style="188" customWidth="1"/>
    <col min="14353" max="14353" width="11.5" style="188" customWidth="1"/>
    <col min="14354" max="14354" width="14.25" style="188" customWidth="1"/>
    <col min="14355" max="14355" width="13.25" style="188" customWidth="1"/>
    <col min="14356" max="14357" width="13.75" style="188" customWidth="1"/>
    <col min="14358" max="14596" width="9" style="188"/>
    <col min="14597" max="14597" width="5.625" style="188" customWidth="1"/>
    <col min="14598" max="14598" width="7.5" style="188" customWidth="1"/>
    <col min="14599" max="14599" width="8" style="188" customWidth="1"/>
    <col min="14600" max="14600" width="8.875" style="188" customWidth="1"/>
    <col min="14601" max="14601" width="11.75" style="188" customWidth="1"/>
    <col min="14602" max="14602" width="18.125" style="188" customWidth="1"/>
    <col min="14603" max="14603" width="26.25" style="188" customWidth="1"/>
    <col min="14604" max="14604" width="13.875" style="188" customWidth="1"/>
    <col min="14605" max="14605" width="13.375" style="188" customWidth="1"/>
    <col min="14606" max="14606" width="16" style="188" customWidth="1"/>
    <col min="14607" max="14608" width="14.625" style="188" customWidth="1"/>
    <col min="14609" max="14609" width="11.5" style="188" customWidth="1"/>
    <col min="14610" max="14610" width="14.25" style="188" customWidth="1"/>
    <col min="14611" max="14611" width="13.25" style="188" customWidth="1"/>
    <col min="14612" max="14613" width="13.75" style="188" customWidth="1"/>
    <col min="14614" max="14852" width="9" style="188"/>
    <col min="14853" max="14853" width="5.625" style="188" customWidth="1"/>
    <col min="14854" max="14854" width="7.5" style="188" customWidth="1"/>
    <col min="14855" max="14855" width="8" style="188" customWidth="1"/>
    <col min="14856" max="14856" width="8.875" style="188" customWidth="1"/>
    <col min="14857" max="14857" width="11.75" style="188" customWidth="1"/>
    <col min="14858" max="14858" width="18.125" style="188" customWidth="1"/>
    <col min="14859" max="14859" width="26.25" style="188" customWidth="1"/>
    <col min="14860" max="14860" width="13.875" style="188" customWidth="1"/>
    <col min="14861" max="14861" width="13.375" style="188" customWidth="1"/>
    <col min="14862" max="14862" width="16" style="188" customWidth="1"/>
    <col min="14863" max="14864" width="14.625" style="188" customWidth="1"/>
    <col min="14865" max="14865" width="11.5" style="188" customWidth="1"/>
    <col min="14866" max="14866" width="14.25" style="188" customWidth="1"/>
    <col min="14867" max="14867" width="13.25" style="188" customWidth="1"/>
    <col min="14868" max="14869" width="13.75" style="188" customWidth="1"/>
    <col min="14870" max="15108" width="9" style="188"/>
    <col min="15109" max="15109" width="5.625" style="188" customWidth="1"/>
    <col min="15110" max="15110" width="7.5" style="188" customWidth="1"/>
    <col min="15111" max="15111" width="8" style="188" customWidth="1"/>
    <col min="15112" max="15112" width="8.875" style="188" customWidth="1"/>
    <col min="15113" max="15113" width="11.75" style="188" customWidth="1"/>
    <col min="15114" max="15114" width="18.125" style="188" customWidth="1"/>
    <col min="15115" max="15115" width="26.25" style="188" customWidth="1"/>
    <col min="15116" max="15116" width="13.875" style="188" customWidth="1"/>
    <col min="15117" max="15117" width="13.375" style="188" customWidth="1"/>
    <col min="15118" max="15118" width="16" style="188" customWidth="1"/>
    <col min="15119" max="15120" width="14.625" style="188" customWidth="1"/>
    <col min="15121" max="15121" width="11.5" style="188" customWidth="1"/>
    <col min="15122" max="15122" width="14.25" style="188" customWidth="1"/>
    <col min="15123" max="15123" width="13.25" style="188" customWidth="1"/>
    <col min="15124" max="15125" width="13.75" style="188" customWidth="1"/>
    <col min="15126" max="15364" width="9" style="188"/>
    <col min="15365" max="15365" width="5.625" style="188" customWidth="1"/>
    <col min="15366" max="15366" width="7.5" style="188" customWidth="1"/>
    <col min="15367" max="15367" width="8" style="188" customWidth="1"/>
    <col min="15368" max="15368" width="8.875" style="188" customWidth="1"/>
    <col min="15369" max="15369" width="11.75" style="188" customWidth="1"/>
    <col min="15370" max="15370" width="18.125" style="188" customWidth="1"/>
    <col min="15371" max="15371" width="26.25" style="188" customWidth="1"/>
    <col min="15372" max="15372" width="13.875" style="188" customWidth="1"/>
    <col min="15373" max="15373" width="13.375" style="188" customWidth="1"/>
    <col min="15374" max="15374" width="16" style="188" customWidth="1"/>
    <col min="15375" max="15376" width="14.625" style="188" customWidth="1"/>
    <col min="15377" max="15377" width="11.5" style="188" customWidth="1"/>
    <col min="15378" max="15378" width="14.25" style="188" customWidth="1"/>
    <col min="15379" max="15379" width="13.25" style="188" customWidth="1"/>
    <col min="15380" max="15381" width="13.75" style="188" customWidth="1"/>
    <col min="15382" max="15620" width="9" style="188"/>
    <col min="15621" max="15621" width="5.625" style="188" customWidth="1"/>
    <col min="15622" max="15622" width="7.5" style="188" customWidth="1"/>
    <col min="15623" max="15623" width="8" style="188" customWidth="1"/>
    <col min="15624" max="15624" width="8.875" style="188" customWidth="1"/>
    <col min="15625" max="15625" width="11.75" style="188" customWidth="1"/>
    <col min="15626" max="15626" width="18.125" style="188" customWidth="1"/>
    <col min="15627" max="15627" width="26.25" style="188" customWidth="1"/>
    <col min="15628" max="15628" width="13.875" style="188" customWidth="1"/>
    <col min="15629" max="15629" width="13.375" style="188" customWidth="1"/>
    <col min="15630" max="15630" width="16" style="188" customWidth="1"/>
    <col min="15631" max="15632" width="14.625" style="188" customWidth="1"/>
    <col min="15633" max="15633" width="11.5" style="188" customWidth="1"/>
    <col min="15634" max="15634" width="14.25" style="188" customWidth="1"/>
    <col min="15635" max="15635" width="13.25" style="188" customWidth="1"/>
    <col min="15636" max="15637" width="13.75" style="188" customWidth="1"/>
    <col min="15638" max="15876" width="9" style="188"/>
    <col min="15877" max="15877" width="5.625" style="188" customWidth="1"/>
    <col min="15878" max="15878" width="7.5" style="188" customWidth="1"/>
    <col min="15879" max="15879" width="8" style="188" customWidth="1"/>
    <col min="15880" max="15880" width="8.875" style="188" customWidth="1"/>
    <col min="15881" max="15881" width="11.75" style="188" customWidth="1"/>
    <col min="15882" max="15882" width="18.125" style="188" customWidth="1"/>
    <col min="15883" max="15883" width="26.25" style="188" customWidth="1"/>
    <col min="15884" max="15884" width="13.875" style="188" customWidth="1"/>
    <col min="15885" max="15885" width="13.375" style="188" customWidth="1"/>
    <col min="15886" max="15886" width="16" style="188" customWidth="1"/>
    <col min="15887" max="15888" width="14.625" style="188" customWidth="1"/>
    <col min="15889" max="15889" width="11.5" style="188" customWidth="1"/>
    <col min="15890" max="15890" width="14.25" style="188" customWidth="1"/>
    <col min="15891" max="15891" width="13.25" style="188" customWidth="1"/>
    <col min="15892" max="15893" width="13.75" style="188" customWidth="1"/>
    <col min="15894" max="16132" width="9" style="188"/>
    <col min="16133" max="16133" width="5.625" style="188" customWidth="1"/>
    <col min="16134" max="16134" width="7.5" style="188" customWidth="1"/>
    <col min="16135" max="16135" width="8" style="188" customWidth="1"/>
    <col min="16136" max="16136" width="8.875" style="188" customWidth="1"/>
    <col min="16137" max="16137" width="11.75" style="188" customWidth="1"/>
    <col min="16138" max="16138" width="18.125" style="188" customWidth="1"/>
    <col min="16139" max="16139" width="26.25" style="188" customWidth="1"/>
    <col min="16140" max="16140" width="13.875" style="188" customWidth="1"/>
    <col min="16141" max="16141" width="13.375" style="188" customWidth="1"/>
    <col min="16142" max="16142" width="16" style="188" customWidth="1"/>
    <col min="16143" max="16144" width="14.625" style="188" customWidth="1"/>
    <col min="16145" max="16145" width="11.5" style="188" customWidth="1"/>
    <col min="16146" max="16146" width="14.25" style="188" customWidth="1"/>
    <col min="16147" max="16147" width="13.25" style="188" customWidth="1"/>
    <col min="16148" max="16149" width="13.75" style="188" customWidth="1"/>
    <col min="16150" max="16384" width="9" style="188"/>
  </cols>
  <sheetData>
    <row r="1" spans="1:24" s="14" customFormat="1" ht="24.75" customHeight="1" x14ac:dyDescent="0.25">
      <c r="A1" s="187"/>
      <c r="B1" s="188"/>
      <c r="C1" s="188"/>
      <c r="D1" s="188"/>
      <c r="E1" s="188"/>
      <c r="F1" s="188"/>
      <c r="G1" s="293"/>
      <c r="H1" s="188"/>
      <c r="I1" s="188"/>
      <c r="J1" s="188"/>
      <c r="K1" s="188"/>
      <c r="L1" s="188"/>
      <c r="M1" s="188"/>
      <c r="N1" s="392"/>
      <c r="O1" s="392"/>
      <c r="P1" s="392"/>
      <c r="Q1" s="392"/>
      <c r="R1" s="389" t="s">
        <v>603</v>
      </c>
      <c r="S1" s="389"/>
      <c r="T1" s="389"/>
      <c r="U1" s="389"/>
    </row>
    <row r="2" spans="1:24" s="14" customFormat="1" ht="34.5" customHeight="1" x14ac:dyDescent="0.25">
      <c r="A2" s="396" t="s">
        <v>402</v>
      </c>
      <c r="B2" s="396"/>
      <c r="C2" s="396"/>
      <c r="D2" s="396"/>
      <c r="E2" s="396"/>
      <c r="F2" s="396"/>
      <c r="G2" s="396"/>
      <c r="H2" s="396"/>
      <c r="I2" s="396"/>
      <c r="J2" s="396"/>
      <c r="K2" s="396"/>
      <c r="L2" s="396"/>
      <c r="M2" s="396"/>
      <c r="N2" s="396"/>
      <c r="O2" s="396"/>
      <c r="P2" s="396"/>
      <c r="Q2" s="396"/>
      <c r="R2" s="396"/>
      <c r="S2" s="396"/>
      <c r="T2" s="396"/>
      <c r="U2" s="396"/>
    </row>
    <row r="3" spans="1:24" s="14" customFormat="1" ht="27.75" customHeight="1" x14ac:dyDescent="0.25">
      <c r="A3" s="397" t="str">
        <f>'B8-TDA2,DA5'!A3:N3</f>
        <v>(Kèm theo Tờ trình số          /TTr-UBND ngày        /02/2023 của UBND tỉnh)</v>
      </c>
      <c r="B3" s="397"/>
      <c r="C3" s="397"/>
      <c r="D3" s="397"/>
      <c r="E3" s="397"/>
      <c r="F3" s="397"/>
      <c r="G3" s="397"/>
      <c r="H3" s="397"/>
      <c r="I3" s="397"/>
      <c r="J3" s="397"/>
      <c r="K3" s="397"/>
      <c r="L3" s="397"/>
      <c r="M3" s="397"/>
      <c r="N3" s="397"/>
      <c r="O3" s="397"/>
      <c r="P3" s="397"/>
      <c r="Q3" s="397"/>
      <c r="R3" s="397"/>
      <c r="S3" s="397"/>
      <c r="T3" s="397"/>
      <c r="U3" s="397"/>
    </row>
    <row r="4" spans="1:24" s="14" customFormat="1" ht="20.25" customHeight="1" x14ac:dyDescent="0.25">
      <c r="A4" s="293"/>
      <c r="B4" s="293"/>
      <c r="C4" s="293"/>
      <c r="D4" s="293"/>
      <c r="E4" s="293"/>
      <c r="F4" s="293"/>
      <c r="G4" s="293"/>
      <c r="H4" s="187"/>
      <c r="I4" s="187"/>
      <c r="J4" s="187"/>
      <c r="K4" s="187"/>
      <c r="L4" s="293"/>
      <c r="M4" s="293"/>
      <c r="N4" s="393"/>
      <c r="O4" s="393"/>
      <c r="P4" s="393"/>
      <c r="Q4" s="393"/>
      <c r="R4" s="348" t="s">
        <v>512</v>
      </c>
      <c r="S4" s="348"/>
      <c r="T4" s="348"/>
      <c r="U4" s="348"/>
    </row>
    <row r="5" spans="1:24" s="192" customFormat="1" ht="40.5" customHeight="1" x14ac:dyDescent="0.25">
      <c r="A5" s="383" t="s">
        <v>1</v>
      </c>
      <c r="B5" s="383" t="s">
        <v>114</v>
      </c>
      <c r="C5" s="383" t="s">
        <v>115</v>
      </c>
      <c r="D5" s="383" t="s">
        <v>116</v>
      </c>
      <c r="E5" s="383" t="s">
        <v>119</v>
      </c>
      <c r="F5" s="383" t="s">
        <v>117</v>
      </c>
      <c r="G5" s="383" t="s">
        <v>120</v>
      </c>
      <c r="H5" s="398" t="s">
        <v>118</v>
      </c>
      <c r="I5" s="384" t="s">
        <v>556</v>
      </c>
      <c r="J5" s="385"/>
      <c r="K5" s="386"/>
      <c r="L5" s="383" t="s">
        <v>460</v>
      </c>
      <c r="M5" s="383"/>
      <c r="N5" s="383"/>
      <c r="O5" s="383" t="s">
        <v>403</v>
      </c>
      <c r="P5" s="390" t="s">
        <v>609</v>
      </c>
      <c r="Q5" s="390" t="s">
        <v>411</v>
      </c>
      <c r="R5" s="383" t="s">
        <v>610</v>
      </c>
      <c r="S5" s="383"/>
      <c r="T5" s="383"/>
      <c r="U5" s="391" t="s">
        <v>3</v>
      </c>
    </row>
    <row r="6" spans="1:24" s="192" customFormat="1" ht="22.5" customHeight="1" x14ac:dyDescent="0.25">
      <c r="A6" s="383"/>
      <c r="B6" s="383"/>
      <c r="C6" s="383"/>
      <c r="D6" s="383"/>
      <c r="E6" s="383"/>
      <c r="F6" s="383"/>
      <c r="G6" s="383"/>
      <c r="H6" s="399"/>
      <c r="I6" s="387" t="s">
        <v>547</v>
      </c>
      <c r="J6" s="387" t="s">
        <v>548</v>
      </c>
      <c r="K6" s="387" t="s">
        <v>549</v>
      </c>
      <c r="L6" s="390" t="s">
        <v>404</v>
      </c>
      <c r="M6" s="390" t="s">
        <v>611</v>
      </c>
      <c r="N6" s="390" t="s">
        <v>406</v>
      </c>
      <c r="O6" s="383"/>
      <c r="P6" s="390"/>
      <c r="Q6" s="390"/>
      <c r="R6" s="383" t="s">
        <v>404</v>
      </c>
      <c r="S6" s="383" t="s">
        <v>75</v>
      </c>
      <c r="T6" s="383"/>
      <c r="U6" s="391"/>
    </row>
    <row r="7" spans="1:24" s="192" customFormat="1" ht="81" customHeight="1" x14ac:dyDescent="0.25">
      <c r="A7" s="383"/>
      <c r="B7" s="383"/>
      <c r="C7" s="383"/>
      <c r="D7" s="383"/>
      <c r="E7" s="383"/>
      <c r="F7" s="383"/>
      <c r="G7" s="383"/>
      <c r="H7" s="400"/>
      <c r="I7" s="388"/>
      <c r="J7" s="388"/>
      <c r="K7" s="388"/>
      <c r="L7" s="390"/>
      <c r="M7" s="390"/>
      <c r="N7" s="390"/>
      <c r="O7" s="383"/>
      <c r="P7" s="390"/>
      <c r="Q7" s="390"/>
      <c r="R7" s="383"/>
      <c r="S7" s="258" t="s">
        <v>57</v>
      </c>
      <c r="T7" s="258" t="s">
        <v>79</v>
      </c>
      <c r="U7" s="391"/>
    </row>
    <row r="8" spans="1:24" s="193" customFormat="1" ht="29.25" customHeight="1" x14ac:dyDescent="0.25">
      <c r="A8" s="395" t="s">
        <v>42</v>
      </c>
      <c r="B8" s="395"/>
      <c r="C8" s="395"/>
      <c r="D8" s="395"/>
      <c r="E8" s="395"/>
      <c r="F8" s="395"/>
      <c r="G8" s="395"/>
      <c r="H8" s="395"/>
      <c r="I8" s="294"/>
      <c r="J8" s="294"/>
      <c r="K8" s="294"/>
      <c r="L8" s="295">
        <f>L9+L15+L24+L29+L32+L40+L48</f>
        <v>157112489520</v>
      </c>
      <c r="M8" s="295">
        <f t="shared" ref="M8:T8" si="0">M9+M15+M24+M29+M32+M40+M48</f>
        <v>103615653020</v>
      </c>
      <c r="N8" s="295">
        <f t="shared" si="0"/>
        <v>53496836500</v>
      </c>
      <c r="O8" s="295"/>
      <c r="P8" s="295">
        <f t="shared" si="0"/>
        <v>2187218000</v>
      </c>
      <c r="Q8" s="295">
        <f t="shared" si="0"/>
        <v>44086539500</v>
      </c>
      <c r="R8" s="295">
        <f t="shared" si="0"/>
        <v>44086541000</v>
      </c>
      <c r="S8" s="295">
        <f t="shared" si="0"/>
        <v>39073420000</v>
      </c>
      <c r="T8" s="295">
        <f t="shared" si="0"/>
        <v>5013121000</v>
      </c>
      <c r="U8" s="294"/>
      <c r="V8" s="222"/>
      <c r="W8" s="222"/>
      <c r="X8" s="222"/>
    </row>
    <row r="9" spans="1:24" s="187" customFormat="1" ht="26.25" customHeight="1" x14ac:dyDescent="0.25">
      <c r="A9" s="296" t="s">
        <v>32</v>
      </c>
      <c r="B9" s="394" t="s">
        <v>121</v>
      </c>
      <c r="C9" s="394"/>
      <c r="D9" s="394"/>
      <c r="E9" s="394"/>
      <c r="F9" s="394"/>
      <c r="G9" s="394"/>
      <c r="H9" s="394"/>
      <c r="I9" s="297"/>
      <c r="J9" s="297"/>
      <c r="K9" s="297"/>
      <c r="L9" s="298">
        <f>SUM(L10:L14)</f>
        <v>19132434000</v>
      </c>
      <c r="M9" s="298">
        <f t="shared" ref="M9:T9" si="1">SUM(M10:M14)</f>
        <v>8753844000</v>
      </c>
      <c r="N9" s="298">
        <f t="shared" si="1"/>
        <v>10378590000</v>
      </c>
      <c r="O9" s="298"/>
      <c r="P9" s="298">
        <f t="shared" si="1"/>
        <v>0</v>
      </c>
      <c r="Q9" s="298">
        <f t="shared" si="1"/>
        <v>3840351500</v>
      </c>
      <c r="R9" s="298">
        <f t="shared" si="1"/>
        <v>3840352000</v>
      </c>
      <c r="S9" s="298">
        <f t="shared" si="1"/>
        <v>3403662000</v>
      </c>
      <c r="T9" s="298">
        <f t="shared" si="1"/>
        <v>436690000</v>
      </c>
      <c r="U9" s="296"/>
    </row>
    <row r="10" spans="1:24" ht="74.25" customHeight="1" x14ac:dyDescent="0.25">
      <c r="A10" s="194">
        <v>1</v>
      </c>
      <c r="B10" s="194" t="s">
        <v>122</v>
      </c>
      <c r="C10" s="194" t="s">
        <v>679</v>
      </c>
      <c r="D10" s="194" t="s">
        <v>124</v>
      </c>
      <c r="E10" s="194" t="s">
        <v>126</v>
      </c>
      <c r="F10" s="194" t="s">
        <v>125</v>
      </c>
      <c r="G10" s="194" t="s">
        <v>127</v>
      </c>
      <c r="H10" s="195" t="s">
        <v>408</v>
      </c>
      <c r="I10" s="251">
        <v>31</v>
      </c>
      <c r="J10" s="251">
        <v>31</v>
      </c>
      <c r="K10" s="197">
        <f>J10/I10</f>
        <v>1</v>
      </c>
      <c r="L10" s="196">
        <f>SUM(M10:N10)</f>
        <v>1997843000</v>
      </c>
      <c r="M10" s="196">
        <v>1061843000.0000001</v>
      </c>
      <c r="N10" s="196">
        <v>936000000</v>
      </c>
      <c r="O10" s="197">
        <f>M10/L10</f>
        <v>0.53149471705234097</v>
      </c>
      <c r="P10" s="196"/>
      <c r="Q10" s="196">
        <v>497013500</v>
      </c>
      <c r="R10" s="196">
        <f>SUM(S10:T10)</f>
        <v>497014000</v>
      </c>
      <c r="S10" s="196">
        <f>ROUND((Q10/(1+0.1283)),-3)</f>
        <v>440498000</v>
      </c>
      <c r="T10" s="196">
        <f>ROUND(S10*12.83%,-3)</f>
        <v>56516000</v>
      </c>
      <c r="U10" s="194" t="s">
        <v>604</v>
      </c>
      <c r="W10" s="221"/>
    </row>
    <row r="11" spans="1:24" ht="72" customHeight="1" x14ac:dyDescent="0.25">
      <c r="A11" s="194">
        <v>2</v>
      </c>
      <c r="B11" s="194" t="s">
        <v>122</v>
      </c>
      <c r="C11" s="194" t="s">
        <v>128</v>
      </c>
      <c r="D11" s="194" t="s">
        <v>124</v>
      </c>
      <c r="E11" s="194" t="s">
        <v>126</v>
      </c>
      <c r="F11" s="198" t="s">
        <v>129</v>
      </c>
      <c r="G11" s="194" t="s">
        <v>127</v>
      </c>
      <c r="H11" s="195" t="s">
        <v>408</v>
      </c>
      <c r="I11" s="251">
        <v>24</v>
      </c>
      <c r="J11" s="251">
        <v>24</v>
      </c>
      <c r="K11" s="197">
        <f t="shared" ref="K11:K14" si="2">J11/I11</f>
        <v>1</v>
      </c>
      <c r="L11" s="196">
        <f t="shared" ref="L11:L57" si="3">SUM(M11:N11)</f>
        <v>3496088000</v>
      </c>
      <c r="M11" s="196">
        <v>2536088000</v>
      </c>
      <c r="N11" s="196">
        <v>960000000</v>
      </c>
      <c r="O11" s="197">
        <f t="shared" ref="O11:O14" si="4">M11/L11</f>
        <v>0.72540736960854535</v>
      </c>
      <c r="P11" s="196"/>
      <c r="Q11" s="196">
        <v>1248916000</v>
      </c>
      <c r="R11" s="196">
        <f>SUM(S11:T11)</f>
        <v>1248916000</v>
      </c>
      <c r="S11" s="196">
        <f t="shared" ref="S11:S57" si="5">ROUND((Q11/(1+0.1283)),-3)</f>
        <v>1106901000</v>
      </c>
      <c r="T11" s="196">
        <f>ROUND(S11*12.83%,-3)</f>
        <v>142015000</v>
      </c>
      <c r="U11" s="194" t="s">
        <v>605</v>
      </c>
      <c r="W11" s="221"/>
    </row>
    <row r="12" spans="1:24" ht="102.75" customHeight="1" x14ac:dyDescent="0.25">
      <c r="A12" s="194">
        <v>3</v>
      </c>
      <c r="B12" s="194" t="s">
        <v>131</v>
      </c>
      <c r="C12" s="194" t="s">
        <v>132</v>
      </c>
      <c r="D12" s="194" t="s">
        <v>133</v>
      </c>
      <c r="E12" s="194" t="s">
        <v>414</v>
      </c>
      <c r="F12" s="194" t="s">
        <v>413</v>
      </c>
      <c r="G12" s="194" t="s">
        <v>127</v>
      </c>
      <c r="H12" s="195" t="s">
        <v>622</v>
      </c>
      <c r="I12" s="251">
        <v>7</v>
      </c>
      <c r="J12" s="251">
        <v>7</v>
      </c>
      <c r="K12" s="197">
        <f t="shared" si="2"/>
        <v>1</v>
      </c>
      <c r="L12" s="196">
        <f t="shared" si="3"/>
        <v>1825023000</v>
      </c>
      <c r="M12" s="196">
        <v>1201833000</v>
      </c>
      <c r="N12" s="196">
        <v>623190000</v>
      </c>
      <c r="O12" s="197">
        <f t="shared" si="4"/>
        <v>0.65853033085062485</v>
      </c>
      <c r="P12" s="196"/>
      <c r="Q12" s="196">
        <v>739831000</v>
      </c>
      <c r="R12" s="196">
        <f t="shared" ref="R12:R57" si="6">SUM(S12:T12)</f>
        <v>739831000</v>
      </c>
      <c r="S12" s="196">
        <f t="shared" si="5"/>
        <v>655704000</v>
      </c>
      <c r="T12" s="196">
        <f t="shared" ref="T12:T57" si="7">ROUND(S12*12.83%,-3)</f>
        <v>84127000</v>
      </c>
      <c r="U12" s="194" t="s">
        <v>604</v>
      </c>
      <c r="W12" s="221"/>
    </row>
    <row r="13" spans="1:24" ht="53.25" customHeight="1" x14ac:dyDescent="0.25">
      <c r="A13" s="194">
        <v>4</v>
      </c>
      <c r="B13" s="194" t="s">
        <v>122</v>
      </c>
      <c r="C13" s="194" t="s">
        <v>136</v>
      </c>
      <c r="D13" s="194" t="s">
        <v>137</v>
      </c>
      <c r="E13" s="194" t="s">
        <v>416</v>
      </c>
      <c r="F13" s="194" t="s">
        <v>138</v>
      </c>
      <c r="G13" s="194" t="s">
        <v>127</v>
      </c>
      <c r="H13" s="195" t="s">
        <v>139</v>
      </c>
      <c r="I13" s="251">
        <v>22</v>
      </c>
      <c r="J13" s="251">
        <v>22</v>
      </c>
      <c r="K13" s="197">
        <f t="shared" si="2"/>
        <v>1</v>
      </c>
      <c r="L13" s="196">
        <f t="shared" si="3"/>
        <v>8773854000</v>
      </c>
      <c r="M13" s="196">
        <v>2234454000</v>
      </c>
      <c r="N13" s="196">
        <v>6539400000</v>
      </c>
      <c r="O13" s="197">
        <f t="shared" si="4"/>
        <v>0.25467189219241626</v>
      </c>
      <c r="P13" s="196"/>
      <c r="Q13" s="196">
        <v>758079000</v>
      </c>
      <c r="R13" s="196">
        <f t="shared" si="6"/>
        <v>758079000</v>
      </c>
      <c r="S13" s="196">
        <f t="shared" si="5"/>
        <v>671877000</v>
      </c>
      <c r="T13" s="196">
        <f t="shared" si="7"/>
        <v>86202000</v>
      </c>
      <c r="U13" s="194" t="s">
        <v>604</v>
      </c>
      <c r="W13" s="221"/>
    </row>
    <row r="14" spans="1:24" s="14" customFormat="1" ht="71.25" customHeight="1" x14ac:dyDescent="0.25">
      <c r="A14" s="299">
        <v>5</v>
      </c>
      <c r="B14" s="194" t="s">
        <v>140</v>
      </c>
      <c r="C14" s="194" t="s">
        <v>141</v>
      </c>
      <c r="D14" s="194" t="s">
        <v>142</v>
      </c>
      <c r="E14" s="194" t="s">
        <v>415</v>
      </c>
      <c r="F14" s="194" t="s">
        <v>143</v>
      </c>
      <c r="G14" s="194" t="s">
        <v>146</v>
      </c>
      <c r="H14" s="300" t="s">
        <v>144</v>
      </c>
      <c r="I14" s="251">
        <v>66</v>
      </c>
      <c r="J14" s="251">
        <v>66</v>
      </c>
      <c r="K14" s="197">
        <f t="shared" si="2"/>
        <v>1</v>
      </c>
      <c r="L14" s="196">
        <f t="shared" si="3"/>
        <v>3039626000</v>
      </c>
      <c r="M14" s="199">
        <v>1719626000</v>
      </c>
      <c r="N14" s="301">
        <v>1320000000</v>
      </c>
      <c r="O14" s="197">
        <f t="shared" si="4"/>
        <v>0.56573604779009001</v>
      </c>
      <c r="P14" s="196"/>
      <c r="Q14" s="302">
        <v>596512000</v>
      </c>
      <c r="R14" s="196">
        <f t="shared" si="6"/>
        <v>596512000</v>
      </c>
      <c r="S14" s="196">
        <f t="shared" si="5"/>
        <v>528682000</v>
      </c>
      <c r="T14" s="196">
        <f t="shared" si="7"/>
        <v>67830000</v>
      </c>
      <c r="U14" s="194" t="s">
        <v>606</v>
      </c>
      <c r="V14" s="188"/>
      <c r="W14" s="221"/>
    </row>
    <row r="15" spans="1:24" s="185" customFormat="1" ht="26.25" customHeight="1" x14ac:dyDescent="0.25">
      <c r="A15" s="296" t="s">
        <v>18</v>
      </c>
      <c r="B15" s="394" t="s">
        <v>147</v>
      </c>
      <c r="C15" s="394"/>
      <c r="D15" s="394"/>
      <c r="E15" s="394"/>
      <c r="F15" s="394"/>
      <c r="G15" s="394"/>
      <c r="H15" s="394"/>
      <c r="I15" s="303"/>
      <c r="J15" s="303"/>
      <c r="K15" s="303"/>
      <c r="L15" s="298">
        <f>SUM(L16:L23)</f>
        <v>41429476500</v>
      </c>
      <c r="M15" s="298">
        <f t="shared" ref="M15:T15" si="8">SUM(M16:M23)</f>
        <v>23766976500</v>
      </c>
      <c r="N15" s="298">
        <f t="shared" si="8"/>
        <v>17662500000</v>
      </c>
      <c r="O15" s="298"/>
      <c r="P15" s="298">
        <f t="shared" si="8"/>
        <v>0</v>
      </c>
      <c r="Q15" s="298">
        <f t="shared" si="8"/>
        <v>11694312500</v>
      </c>
      <c r="R15" s="298">
        <f t="shared" si="8"/>
        <v>11694313000</v>
      </c>
      <c r="S15" s="298">
        <f t="shared" si="8"/>
        <v>10364541000</v>
      </c>
      <c r="T15" s="298">
        <f t="shared" si="8"/>
        <v>1329772000</v>
      </c>
      <c r="U15" s="296"/>
      <c r="V15" s="188"/>
      <c r="W15" s="221"/>
    </row>
    <row r="16" spans="1:24" ht="70.5" customHeight="1" x14ac:dyDescent="0.25">
      <c r="A16" s="194">
        <v>1</v>
      </c>
      <c r="B16" s="194" t="s">
        <v>148</v>
      </c>
      <c r="C16" s="194" t="s">
        <v>149</v>
      </c>
      <c r="D16" s="194" t="s">
        <v>150</v>
      </c>
      <c r="E16" s="194" t="s">
        <v>152</v>
      </c>
      <c r="F16" s="194" t="s">
        <v>417</v>
      </c>
      <c r="G16" s="194" t="s">
        <v>153</v>
      </c>
      <c r="H16" s="195" t="s">
        <v>151</v>
      </c>
      <c r="I16" s="251">
        <v>7</v>
      </c>
      <c r="J16" s="251">
        <v>5</v>
      </c>
      <c r="K16" s="197">
        <f>J16/I16</f>
        <v>0.7142857142857143</v>
      </c>
      <c r="L16" s="196">
        <f t="shared" si="3"/>
        <v>5623000000</v>
      </c>
      <c r="M16" s="196">
        <v>2659000000</v>
      </c>
      <c r="N16" s="196">
        <v>2964000000</v>
      </c>
      <c r="O16" s="197">
        <f>M16/L16</f>
        <v>0.47287924595411701</v>
      </c>
      <c r="P16" s="196"/>
      <c r="Q16" s="196">
        <v>2088000000</v>
      </c>
      <c r="R16" s="196">
        <f t="shared" si="6"/>
        <v>2088000000</v>
      </c>
      <c r="S16" s="196">
        <f t="shared" si="5"/>
        <v>1850572000</v>
      </c>
      <c r="T16" s="196">
        <f t="shared" si="7"/>
        <v>237428000</v>
      </c>
      <c r="U16" s="199" t="s">
        <v>604</v>
      </c>
      <c r="W16" s="221"/>
    </row>
    <row r="17" spans="1:23" ht="75" customHeight="1" x14ac:dyDescent="0.25">
      <c r="A17" s="194">
        <v>2</v>
      </c>
      <c r="B17" s="194" t="s">
        <v>148</v>
      </c>
      <c r="C17" s="194" t="s">
        <v>154</v>
      </c>
      <c r="D17" s="194" t="s">
        <v>418</v>
      </c>
      <c r="E17" s="194" t="s">
        <v>612</v>
      </c>
      <c r="F17" s="194" t="s">
        <v>155</v>
      </c>
      <c r="G17" s="194" t="s">
        <v>146</v>
      </c>
      <c r="H17" s="195" t="s">
        <v>408</v>
      </c>
      <c r="I17" s="251">
        <v>7</v>
      </c>
      <c r="J17" s="251">
        <v>5</v>
      </c>
      <c r="K17" s="197">
        <f t="shared" ref="K17:K57" si="9">J17/I17</f>
        <v>0.7142857142857143</v>
      </c>
      <c r="L17" s="196">
        <f t="shared" si="3"/>
        <v>9717918000</v>
      </c>
      <c r="M17" s="196">
        <v>5729918000</v>
      </c>
      <c r="N17" s="196">
        <v>3988000000</v>
      </c>
      <c r="O17" s="197">
        <f t="shared" ref="O17:O19" si="10">M17/L17</f>
        <v>0.58962403263744356</v>
      </c>
      <c r="P17" s="196"/>
      <c r="Q17" s="196">
        <v>2271326000</v>
      </c>
      <c r="R17" s="196">
        <f t="shared" si="6"/>
        <v>2271326000</v>
      </c>
      <c r="S17" s="196">
        <f t="shared" si="5"/>
        <v>2013051000</v>
      </c>
      <c r="T17" s="196">
        <f>ROUND(S17*12.83%,-3)+1000</f>
        <v>258275000</v>
      </c>
      <c r="U17" s="194" t="s">
        <v>604</v>
      </c>
      <c r="W17" s="221"/>
    </row>
    <row r="18" spans="1:23" ht="75.75" customHeight="1" x14ac:dyDescent="0.25">
      <c r="A18" s="194">
        <v>3</v>
      </c>
      <c r="B18" s="194" t="s">
        <v>148</v>
      </c>
      <c r="C18" s="194" t="s">
        <v>157</v>
      </c>
      <c r="D18" s="194" t="s">
        <v>158</v>
      </c>
      <c r="E18" s="194" t="s">
        <v>612</v>
      </c>
      <c r="F18" s="198" t="s">
        <v>159</v>
      </c>
      <c r="G18" s="194" t="s">
        <v>153</v>
      </c>
      <c r="H18" s="195" t="s">
        <v>408</v>
      </c>
      <c r="I18" s="251">
        <v>19</v>
      </c>
      <c r="J18" s="251">
        <v>18</v>
      </c>
      <c r="K18" s="197">
        <f t="shared" si="9"/>
        <v>0.94736842105263153</v>
      </c>
      <c r="L18" s="196">
        <f t="shared" si="3"/>
        <v>7673888500</v>
      </c>
      <c r="M18" s="196">
        <v>5445888500</v>
      </c>
      <c r="N18" s="196">
        <v>2228000000</v>
      </c>
      <c r="O18" s="197">
        <f t="shared" si="10"/>
        <v>0.70966479380043113</v>
      </c>
      <c r="P18" s="196"/>
      <c r="Q18" s="196">
        <v>2961280500</v>
      </c>
      <c r="R18" s="196">
        <f t="shared" si="6"/>
        <v>2961281000</v>
      </c>
      <c r="S18" s="196">
        <f t="shared" si="5"/>
        <v>2624551000</v>
      </c>
      <c r="T18" s="196">
        <f t="shared" si="7"/>
        <v>336730000</v>
      </c>
      <c r="U18" s="199" t="str">
        <f>$U$16</f>
        <v>Có trong danh mục tại Quyết định số 1756/QĐ-UBND ngày 19/9/2022 của UBND tỉnh</v>
      </c>
      <c r="W18" s="221"/>
    </row>
    <row r="19" spans="1:23" ht="82.5" customHeight="1" x14ac:dyDescent="0.25">
      <c r="A19" s="194">
        <v>4</v>
      </c>
      <c r="B19" s="194" t="s">
        <v>148</v>
      </c>
      <c r="C19" s="194" t="s">
        <v>160</v>
      </c>
      <c r="D19" s="194" t="s">
        <v>419</v>
      </c>
      <c r="E19" s="194" t="s">
        <v>163</v>
      </c>
      <c r="F19" s="194" t="s">
        <v>161</v>
      </c>
      <c r="G19" s="194" t="s">
        <v>153</v>
      </c>
      <c r="H19" s="195" t="s">
        <v>621</v>
      </c>
      <c r="I19" s="251">
        <v>3</v>
      </c>
      <c r="J19" s="251">
        <v>3</v>
      </c>
      <c r="K19" s="197">
        <f t="shared" si="9"/>
        <v>1</v>
      </c>
      <c r="L19" s="196">
        <f t="shared" si="3"/>
        <v>3936716000</v>
      </c>
      <c r="M19" s="196">
        <v>1913716000</v>
      </c>
      <c r="N19" s="196">
        <v>2023000000</v>
      </c>
      <c r="O19" s="197">
        <f t="shared" si="10"/>
        <v>0.48611990298512769</v>
      </c>
      <c r="P19" s="196"/>
      <c r="Q19" s="196">
        <v>794352000</v>
      </c>
      <c r="R19" s="196">
        <f t="shared" si="6"/>
        <v>794352000</v>
      </c>
      <c r="S19" s="196">
        <f t="shared" si="5"/>
        <v>704026000</v>
      </c>
      <c r="T19" s="196">
        <f>ROUND(S19*12.83%,-3)-1000</f>
        <v>90326000</v>
      </c>
      <c r="U19" s="199" t="s">
        <v>604</v>
      </c>
      <c r="W19" s="221"/>
    </row>
    <row r="20" spans="1:23" ht="76.5" customHeight="1" x14ac:dyDescent="0.25">
      <c r="A20" s="194">
        <v>5</v>
      </c>
      <c r="B20" s="194" t="s">
        <v>148</v>
      </c>
      <c r="C20" s="194" t="s">
        <v>164</v>
      </c>
      <c r="D20" s="194" t="s">
        <v>165</v>
      </c>
      <c r="E20" s="194" t="s">
        <v>167</v>
      </c>
      <c r="F20" s="194" t="s">
        <v>420</v>
      </c>
      <c r="G20" s="194" t="s">
        <v>153</v>
      </c>
      <c r="H20" s="200" t="s">
        <v>623</v>
      </c>
      <c r="I20" s="252">
        <v>8</v>
      </c>
      <c r="J20" s="252">
        <v>8</v>
      </c>
      <c r="K20" s="197">
        <f t="shared" si="9"/>
        <v>1</v>
      </c>
      <c r="L20" s="196">
        <f t="shared" si="3"/>
        <v>744518000</v>
      </c>
      <c r="M20" s="196">
        <v>428718000</v>
      </c>
      <c r="N20" s="196">
        <v>315800000</v>
      </c>
      <c r="O20" s="197">
        <f>M20/L20</f>
        <v>0.57583295501250475</v>
      </c>
      <c r="P20" s="196"/>
      <c r="Q20" s="196">
        <v>198992000</v>
      </c>
      <c r="R20" s="196">
        <f t="shared" si="6"/>
        <v>198992000</v>
      </c>
      <c r="S20" s="196">
        <f t="shared" si="5"/>
        <v>176364000</v>
      </c>
      <c r="T20" s="196">
        <f t="shared" si="7"/>
        <v>22628000</v>
      </c>
      <c r="U20" s="194" t="s">
        <v>604</v>
      </c>
      <c r="W20" s="221"/>
    </row>
    <row r="21" spans="1:23" ht="72" customHeight="1" x14ac:dyDescent="0.25">
      <c r="A21" s="194">
        <v>6</v>
      </c>
      <c r="B21" s="194" t="s">
        <v>148</v>
      </c>
      <c r="C21" s="201" t="s">
        <v>168</v>
      </c>
      <c r="D21" s="201" t="s">
        <v>421</v>
      </c>
      <c r="E21" s="194" t="s">
        <v>422</v>
      </c>
      <c r="F21" s="201" t="s">
        <v>169</v>
      </c>
      <c r="G21" s="194" t="s">
        <v>153</v>
      </c>
      <c r="H21" s="195" t="s">
        <v>408</v>
      </c>
      <c r="I21" s="251">
        <v>7</v>
      </c>
      <c r="J21" s="251">
        <v>5</v>
      </c>
      <c r="K21" s="197">
        <f t="shared" si="9"/>
        <v>0.7142857142857143</v>
      </c>
      <c r="L21" s="196">
        <f t="shared" si="3"/>
        <v>3854518000</v>
      </c>
      <c r="M21" s="196">
        <v>2597518000</v>
      </c>
      <c r="N21" s="196">
        <v>1257000000</v>
      </c>
      <c r="O21" s="197">
        <f t="shared" ref="O21:O23" si="11">M21/L21</f>
        <v>0.67388918666354647</v>
      </c>
      <c r="P21" s="196"/>
      <c r="Q21" s="196">
        <v>1120726000</v>
      </c>
      <c r="R21" s="196">
        <f t="shared" si="6"/>
        <v>1120726000</v>
      </c>
      <c r="S21" s="196">
        <f t="shared" si="5"/>
        <v>993287000</v>
      </c>
      <c r="T21" s="196">
        <f t="shared" si="7"/>
        <v>127439000</v>
      </c>
      <c r="U21" s="194" t="s">
        <v>604</v>
      </c>
      <c r="W21" s="221"/>
    </row>
    <row r="22" spans="1:23" ht="69" customHeight="1" x14ac:dyDescent="0.25">
      <c r="A22" s="194">
        <v>7</v>
      </c>
      <c r="B22" s="194" t="s">
        <v>148</v>
      </c>
      <c r="C22" s="201" t="s">
        <v>170</v>
      </c>
      <c r="D22" s="201" t="s">
        <v>171</v>
      </c>
      <c r="E22" s="194" t="s">
        <v>173</v>
      </c>
      <c r="F22" s="201" t="s">
        <v>172</v>
      </c>
      <c r="G22" s="194" t="s">
        <v>153</v>
      </c>
      <c r="H22" s="195" t="s">
        <v>408</v>
      </c>
      <c r="I22" s="251">
        <v>7</v>
      </c>
      <c r="J22" s="251">
        <v>7</v>
      </c>
      <c r="K22" s="197">
        <f t="shared" si="9"/>
        <v>1</v>
      </c>
      <c r="L22" s="196">
        <f t="shared" si="3"/>
        <v>2182268000</v>
      </c>
      <c r="M22" s="196">
        <v>1401068000</v>
      </c>
      <c r="N22" s="196">
        <v>781200000</v>
      </c>
      <c r="O22" s="197">
        <f t="shared" si="11"/>
        <v>0.64202380275933113</v>
      </c>
      <c r="P22" s="196"/>
      <c r="Q22" s="196">
        <v>1043476000.0000001</v>
      </c>
      <c r="R22" s="196">
        <f t="shared" si="6"/>
        <v>1043476000</v>
      </c>
      <c r="S22" s="196">
        <f t="shared" si="5"/>
        <v>924821000</v>
      </c>
      <c r="T22" s="196">
        <f t="shared" si="7"/>
        <v>118655000</v>
      </c>
      <c r="U22" s="194" t="s">
        <v>604</v>
      </c>
      <c r="W22" s="221"/>
    </row>
    <row r="23" spans="1:23" ht="72" customHeight="1" x14ac:dyDescent="0.25">
      <c r="A23" s="194">
        <v>8</v>
      </c>
      <c r="B23" s="194" t="s">
        <v>148</v>
      </c>
      <c r="C23" s="202" t="s">
        <v>174</v>
      </c>
      <c r="D23" s="203" t="s">
        <v>615</v>
      </c>
      <c r="E23" s="203" t="s">
        <v>615</v>
      </c>
      <c r="F23" s="203" t="s">
        <v>175</v>
      </c>
      <c r="G23" s="194" t="s">
        <v>153</v>
      </c>
      <c r="H23" s="195" t="s">
        <v>408</v>
      </c>
      <c r="I23" s="251">
        <v>23</v>
      </c>
      <c r="J23" s="251">
        <v>18</v>
      </c>
      <c r="K23" s="197">
        <f t="shared" si="9"/>
        <v>0.78260869565217395</v>
      </c>
      <c r="L23" s="196">
        <f t="shared" si="3"/>
        <v>7696650000</v>
      </c>
      <c r="M23" s="196">
        <v>3591150000</v>
      </c>
      <c r="N23" s="196">
        <v>4105500000</v>
      </c>
      <c r="O23" s="197">
        <f t="shared" si="11"/>
        <v>0.46658611213969714</v>
      </c>
      <c r="P23" s="196"/>
      <c r="Q23" s="196">
        <v>1216160000</v>
      </c>
      <c r="R23" s="196">
        <f t="shared" si="6"/>
        <v>1216160000</v>
      </c>
      <c r="S23" s="196">
        <f t="shared" si="5"/>
        <v>1077869000</v>
      </c>
      <c r="T23" s="196">
        <f t="shared" si="7"/>
        <v>138291000</v>
      </c>
      <c r="U23" s="194" t="str">
        <f>$U$14</f>
        <v>Có trong danh mục tại Quyết định số 1856/QĐ-UBND ngày 03/10/2022 của UBND tỉnh</v>
      </c>
      <c r="W23" s="221"/>
    </row>
    <row r="24" spans="1:23" s="186" customFormat="1" ht="26.25" customHeight="1" x14ac:dyDescent="0.25">
      <c r="A24" s="296" t="s">
        <v>37</v>
      </c>
      <c r="B24" s="394" t="s">
        <v>176</v>
      </c>
      <c r="C24" s="394"/>
      <c r="D24" s="394"/>
      <c r="E24" s="394"/>
      <c r="F24" s="394"/>
      <c r="G24" s="394"/>
      <c r="H24" s="394"/>
      <c r="I24" s="303"/>
      <c r="J24" s="303"/>
      <c r="K24" s="303"/>
      <c r="L24" s="298">
        <f>SUM(L25:L28)</f>
        <v>9003561000</v>
      </c>
      <c r="M24" s="298">
        <f t="shared" ref="M24:T24" si="12">SUM(M25:M28)</f>
        <v>6653081000</v>
      </c>
      <c r="N24" s="298">
        <f t="shared" si="12"/>
        <v>2350480000</v>
      </c>
      <c r="O24" s="298"/>
      <c r="P24" s="298">
        <f t="shared" si="12"/>
        <v>0</v>
      </c>
      <c r="Q24" s="298">
        <f t="shared" si="12"/>
        <v>2553885000</v>
      </c>
      <c r="R24" s="298">
        <f t="shared" si="12"/>
        <v>2553885000</v>
      </c>
      <c r="S24" s="298">
        <f t="shared" si="12"/>
        <v>2263481000</v>
      </c>
      <c r="T24" s="298">
        <f t="shared" si="12"/>
        <v>290404000</v>
      </c>
      <c r="U24" s="296"/>
      <c r="V24" s="188"/>
      <c r="W24" s="221"/>
    </row>
    <row r="25" spans="1:23" ht="81" customHeight="1" x14ac:dyDescent="0.25">
      <c r="A25" s="194">
        <v>1</v>
      </c>
      <c r="B25" s="194" t="s">
        <v>428</v>
      </c>
      <c r="C25" s="194" t="s">
        <v>431</v>
      </c>
      <c r="D25" s="194" t="s">
        <v>425</v>
      </c>
      <c r="E25" s="194" t="s">
        <v>177</v>
      </c>
      <c r="F25" s="194" t="s">
        <v>429</v>
      </c>
      <c r="G25" s="194" t="s">
        <v>127</v>
      </c>
      <c r="H25" s="195" t="s">
        <v>430</v>
      </c>
      <c r="I25" s="251">
        <v>17</v>
      </c>
      <c r="J25" s="251">
        <v>17</v>
      </c>
      <c r="K25" s="197">
        <f t="shared" si="9"/>
        <v>1</v>
      </c>
      <c r="L25" s="196">
        <f t="shared" si="3"/>
        <v>1531200000</v>
      </c>
      <c r="M25" s="196">
        <v>1013700000</v>
      </c>
      <c r="N25" s="196">
        <v>517500000</v>
      </c>
      <c r="O25" s="197">
        <f>M25/L25</f>
        <v>0.66202978056426331</v>
      </c>
      <c r="P25" s="196"/>
      <c r="Q25" s="196">
        <v>361350000</v>
      </c>
      <c r="R25" s="196">
        <f t="shared" si="6"/>
        <v>361350000</v>
      </c>
      <c r="S25" s="196">
        <f t="shared" si="5"/>
        <v>320261000</v>
      </c>
      <c r="T25" s="196">
        <f t="shared" si="7"/>
        <v>41089000</v>
      </c>
      <c r="U25" s="194" t="s">
        <v>604</v>
      </c>
      <c r="W25" s="221"/>
    </row>
    <row r="26" spans="1:23" ht="60.75" customHeight="1" x14ac:dyDescent="0.25">
      <c r="A26" s="194">
        <v>2</v>
      </c>
      <c r="B26" s="194" t="s">
        <v>428</v>
      </c>
      <c r="C26" s="194" t="s">
        <v>178</v>
      </c>
      <c r="D26" s="194" t="s">
        <v>616</v>
      </c>
      <c r="E26" s="194" t="s">
        <v>616</v>
      </c>
      <c r="F26" s="194" t="s">
        <v>433</v>
      </c>
      <c r="G26" s="194" t="s">
        <v>127</v>
      </c>
      <c r="H26" s="195" t="s">
        <v>434</v>
      </c>
      <c r="I26" s="251">
        <v>13</v>
      </c>
      <c r="J26" s="251">
        <v>13</v>
      </c>
      <c r="K26" s="197">
        <f t="shared" si="9"/>
        <v>1</v>
      </c>
      <c r="L26" s="196">
        <f t="shared" si="3"/>
        <v>3526646000</v>
      </c>
      <c r="M26" s="196">
        <v>2788350000</v>
      </c>
      <c r="N26" s="196">
        <v>738296000</v>
      </c>
      <c r="O26" s="197">
        <f t="shared" ref="O26:O31" si="13">M26/L26</f>
        <v>0.7906520813259964</v>
      </c>
      <c r="P26" s="196"/>
      <c r="Q26" s="196">
        <v>972730000</v>
      </c>
      <c r="R26" s="196">
        <f t="shared" si="6"/>
        <v>972730000</v>
      </c>
      <c r="S26" s="196">
        <f t="shared" si="5"/>
        <v>862120000</v>
      </c>
      <c r="T26" s="196">
        <f t="shared" si="7"/>
        <v>110610000</v>
      </c>
      <c r="U26" s="194" t="s">
        <v>605</v>
      </c>
      <c r="W26" s="221"/>
    </row>
    <row r="27" spans="1:23" ht="93.75" customHeight="1" x14ac:dyDescent="0.25">
      <c r="A27" s="194">
        <v>3</v>
      </c>
      <c r="B27" s="194" t="s">
        <v>428</v>
      </c>
      <c r="C27" s="194" t="s">
        <v>432</v>
      </c>
      <c r="D27" s="194" t="s">
        <v>617</v>
      </c>
      <c r="E27" s="194" t="s">
        <v>617</v>
      </c>
      <c r="F27" s="194" t="s">
        <v>625</v>
      </c>
      <c r="G27" s="194" t="s">
        <v>127</v>
      </c>
      <c r="H27" s="195" t="s">
        <v>424</v>
      </c>
      <c r="I27" s="251">
        <v>19</v>
      </c>
      <c r="J27" s="251">
        <v>19</v>
      </c>
      <c r="K27" s="197">
        <f t="shared" si="9"/>
        <v>1</v>
      </c>
      <c r="L27" s="196">
        <f t="shared" si="3"/>
        <v>1681000000</v>
      </c>
      <c r="M27" s="204">
        <v>1128000000</v>
      </c>
      <c r="N27" s="196">
        <v>553000000</v>
      </c>
      <c r="O27" s="197">
        <f t="shared" si="13"/>
        <v>0.67102914931588342</v>
      </c>
      <c r="P27" s="196"/>
      <c r="Q27" s="196">
        <v>594000000</v>
      </c>
      <c r="R27" s="196">
        <f t="shared" si="6"/>
        <v>594000000</v>
      </c>
      <c r="S27" s="196">
        <f t="shared" si="5"/>
        <v>526456000</v>
      </c>
      <c r="T27" s="196">
        <f t="shared" si="7"/>
        <v>67544000</v>
      </c>
      <c r="U27" s="194" t="s">
        <v>624</v>
      </c>
      <c r="W27" s="221"/>
    </row>
    <row r="28" spans="1:23" ht="74.25" customHeight="1" x14ac:dyDescent="0.25">
      <c r="A28" s="194">
        <v>4</v>
      </c>
      <c r="B28" s="194" t="s">
        <v>428</v>
      </c>
      <c r="C28" s="194" t="s">
        <v>437</v>
      </c>
      <c r="D28" s="194" t="s">
        <v>425</v>
      </c>
      <c r="E28" s="194" t="s">
        <v>438</v>
      </c>
      <c r="F28" s="194" t="s">
        <v>436</v>
      </c>
      <c r="G28" s="194" t="s">
        <v>127</v>
      </c>
      <c r="H28" s="195" t="s">
        <v>439</v>
      </c>
      <c r="I28" s="251">
        <v>16</v>
      </c>
      <c r="J28" s="251">
        <v>16</v>
      </c>
      <c r="K28" s="197">
        <f t="shared" si="9"/>
        <v>1</v>
      </c>
      <c r="L28" s="196">
        <f t="shared" si="3"/>
        <v>2264715000</v>
      </c>
      <c r="M28" s="196">
        <v>1723031000</v>
      </c>
      <c r="N28" s="196">
        <v>541684000</v>
      </c>
      <c r="O28" s="197">
        <f t="shared" si="13"/>
        <v>0.76081582009215287</v>
      </c>
      <c r="P28" s="196"/>
      <c r="Q28" s="196">
        <v>625805000</v>
      </c>
      <c r="R28" s="196">
        <f t="shared" si="6"/>
        <v>625805000</v>
      </c>
      <c r="S28" s="196">
        <f t="shared" si="5"/>
        <v>554644000</v>
      </c>
      <c r="T28" s="196">
        <f t="shared" si="7"/>
        <v>71161000</v>
      </c>
      <c r="U28" s="194" t="str">
        <f>$U$14</f>
        <v>Có trong danh mục tại Quyết định số 1856/QĐ-UBND ngày 03/10/2022 của UBND tỉnh</v>
      </c>
      <c r="W28" s="221"/>
    </row>
    <row r="29" spans="1:23" s="186" customFormat="1" ht="26.25" customHeight="1" x14ac:dyDescent="0.25">
      <c r="A29" s="296" t="s">
        <v>39</v>
      </c>
      <c r="B29" s="394" t="s">
        <v>179</v>
      </c>
      <c r="C29" s="394"/>
      <c r="D29" s="394"/>
      <c r="E29" s="394"/>
      <c r="F29" s="394"/>
      <c r="G29" s="394"/>
      <c r="H29" s="394"/>
      <c r="I29" s="303"/>
      <c r="J29" s="303"/>
      <c r="K29" s="303"/>
      <c r="L29" s="298">
        <f>SUM(L30:L31)</f>
        <v>5378344900</v>
      </c>
      <c r="M29" s="298">
        <f t="shared" ref="M29:T29" si="14">SUM(M30:M31)</f>
        <v>3460530900</v>
      </c>
      <c r="N29" s="298">
        <f t="shared" si="14"/>
        <v>1917814000</v>
      </c>
      <c r="O29" s="298"/>
      <c r="P29" s="298">
        <f t="shared" si="14"/>
        <v>0</v>
      </c>
      <c r="Q29" s="298">
        <f t="shared" si="14"/>
        <v>1294790000</v>
      </c>
      <c r="R29" s="298">
        <f t="shared" si="14"/>
        <v>1294790000</v>
      </c>
      <c r="S29" s="298">
        <f t="shared" si="14"/>
        <v>1147558000</v>
      </c>
      <c r="T29" s="298">
        <f t="shared" si="14"/>
        <v>147232000</v>
      </c>
      <c r="U29" s="296"/>
      <c r="V29" s="188"/>
      <c r="W29" s="221"/>
    </row>
    <row r="30" spans="1:23" ht="72" customHeight="1" x14ac:dyDescent="0.25">
      <c r="A30" s="194">
        <v>1</v>
      </c>
      <c r="B30" s="194" t="s">
        <v>441</v>
      </c>
      <c r="C30" s="194" t="s">
        <v>442</v>
      </c>
      <c r="D30" s="194" t="s">
        <v>180</v>
      </c>
      <c r="E30" s="205" t="s">
        <v>443</v>
      </c>
      <c r="F30" s="205" t="s">
        <v>181</v>
      </c>
      <c r="G30" s="205" t="s">
        <v>182</v>
      </c>
      <c r="H30" s="206" t="s">
        <v>618</v>
      </c>
      <c r="I30" s="253">
        <v>9</v>
      </c>
      <c r="J30" s="253">
        <v>9</v>
      </c>
      <c r="K30" s="197">
        <f t="shared" si="9"/>
        <v>1</v>
      </c>
      <c r="L30" s="196">
        <f t="shared" si="3"/>
        <v>2520228300</v>
      </c>
      <c r="M30" s="204">
        <v>1269104300</v>
      </c>
      <c r="N30" s="204">
        <v>1251124000</v>
      </c>
      <c r="O30" s="197">
        <f>M30/L30</f>
        <v>0.50356719667023819</v>
      </c>
      <c r="P30" s="196"/>
      <c r="Q30" s="204">
        <v>448490000</v>
      </c>
      <c r="R30" s="196">
        <f t="shared" si="6"/>
        <v>448490000</v>
      </c>
      <c r="S30" s="196">
        <f t="shared" si="5"/>
        <v>397492000</v>
      </c>
      <c r="T30" s="196">
        <f t="shared" si="7"/>
        <v>50998000</v>
      </c>
      <c r="U30" s="194" t="str">
        <f>$U$25</f>
        <v>Có trong danh mục tại Quyết định số 1756/QĐ-UBND ngày 19/9/2022 của UBND tỉnh</v>
      </c>
      <c r="W30" s="221"/>
    </row>
    <row r="31" spans="1:23" ht="102.75" customHeight="1" x14ac:dyDescent="0.25">
      <c r="A31" s="194">
        <v>2</v>
      </c>
      <c r="B31" s="194" t="s">
        <v>441</v>
      </c>
      <c r="C31" s="194" t="s">
        <v>183</v>
      </c>
      <c r="D31" s="194" t="s">
        <v>184</v>
      </c>
      <c r="E31" s="194" t="s">
        <v>440</v>
      </c>
      <c r="F31" s="194" t="s">
        <v>185</v>
      </c>
      <c r="G31" s="205" t="s">
        <v>182</v>
      </c>
      <c r="H31" s="195" t="s">
        <v>618</v>
      </c>
      <c r="I31" s="251">
        <v>6</v>
      </c>
      <c r="J31" s="251">
        <v>6</v>
      </c>
      <c r="K31" s="197">
        <f t="shared" si="9"/>
        <v>1</v>
      </c>
      <c r="L31" s="196">
        <f t="shared" si="3"/>
        <v>2858116600</v>
      </c>
      <c r="M31" s="204">
        <v>2191426600</v>
      </c>
      <c r="N31" s="204">
        <v>666690000</v>
      </c>
      <c r="O31" s="197">
        <f t="shared" si="13"/>
        <v>0.76673799802289377</v>
      </c>
      <c r="P31" s="196"/>
      <c r="Q31" s="204">
        <v>846300000</v>
      </c>
      <c r="R31" s="196">
        <f t="shared" si="6"/>
        <v>846300000</v>
      </c>
      <c r="S31" s="196">
        <f t="shared" si="5"/>
        <v>750066000</v>
      </c>
      <c r="T31" s="196">
        <f>ROUND(S31*12.83%,-3)+1000</f>
        <v>96234000</v>
      </c>
      <c r="U31" s="194" t="s">
        <v>664</v>
      </c>
      <c r="W31" s="221"/>
    </row>
    <row r="32" spans="1:23" s="187" customFormat="1" ht="26.25" customHeight="1" x14ac:dyDescent="0.25">
      <c r="A32" s="296" t="s">
        <v>40</v>
      </c>
      <c r="B32" s="394" t="s">
        <v>186</v>
      </c>
      <c r="C32" s="394"/>
      <c r="D32" s="394"/>
      <c r="E32" s="394"/>
      <c r="F32" s="394"/>
      <c r="G32" s="394"/>
      <c r="H32" s="394"/>
      <c r="I32" s="303"/>
      <c r="J32" s="303"/>
      <c r="K32" s="303"/>
      <c r="L32" s="298">
        <f>SUM(L33:L39)</f>
        <v>37249038000</v>
      </c>
      <c r="M32" s="298">
        <f t="shared" ref="M32:T32" si="15">SUM(M33:M39)</f>
        <v>26846279000</v>
      </c>
      <c r="N32" s="298">
        <f t="shared" si="15"/>
        <v>10402759000</v>
      </c>
      <c r="O32" s="298"/>
      <c r="P32" s="298">
        <f t="shared" si="15"/>
        <v>0</v>
      </c>
      <c r="Q32" s="298">
        <f t="shared" si="15"/>
        <v>12725728000</v>
      </c>
      <c r="R32" s="298">
        <f t="shared" si="15"/>
        <v>12725728000</v>
      </c>
      <c r="S32" s="298">
        <f t="shared" si="15"/>
        <v>11278673000</v>
      </c>
      <c r="T32" s="298">
        <f t="shared" si="15"/>
        <v>1447055000</v>
      </c>
      <c r="U32" s="296"/>
      <c r="V32" s="188"/>
      <c r="W32" s="221"/>
    </row>
    <row r="33" spans="1:23" s="190" customFormat="1" ht="79.5" customHeight="1" x14ac:dyDescent="0.25">
      <c r="A33" s="194">
        <v>1</v>
      </c>
      <c r="B33" s="194" t="s">
        <v>187</v>
      </c>
      <c r="C33" s="194" t="s">
        <v>188</v>
      </c>
      <c r="D33" s="194" t="s">
        <v>189</v>
      </c>
      <c r="E33" s="194" t="s">
        <v>190</v>
      </c>
      <c r="F33" s="194" t="s">
        <v>181</v>
      </c>
      <c r="G33" s="194" t="s">
        <v>146</v>
      </c>
      <c r="H33" s="195" t="s">
        <v>408</v>
      </c>
      <c r="I33" s="251">
        <v>30</v>
      </c>
      <c r="J33" s="251">
        <v>30</v>
      </c>
      <c r="K33" s="197">
        <f t="shared" si="9"/>
        <v>1</v>
      </c>
      <c r="L33" s="196">
        <f t="shared" si="3"/>
        <v>5699707000</v>
      </c>
      <c r="M33" s="196">
        <v>4262084000</v>
      </c>
      <c r="N33" s="196">
        <v>1437623000</v>
      </c>
      <c r="O33" s="197">
        <f>M33/L33</f>
        <v>0.74777247321660567</v>
      </c>
      <c r="P33" s="196"/>
      <c r="Q33" s="196">
        <v>1726625000</v>
      </c>
      <c r="R33" s="196">
        <f t="shared" si="6"/>
        <v>1726625000</v>
      </c>
      <c r="S33" s="196">
        <f t="shared" si="5"/>
        <v>1530289000</v>
      </c>
      <c r="T33" s="196">
        <f t="shared" si="7"/>
        <v>196336000</v>
      </c>
      <c r="U33" s="194" t="s">
        <v>665</v>
      </c>
      <c r="V33" s="188"/>
      <c r="W33" s="221"/>
    </row>
    <row r="34" spans="1:23" s="190" customFormat="1" ht="109.5" customHeight="1" x14ac:dyDescent="0.25">
      <c r="A34" s="194">
        <v>2</v>
      </c>
      <c r="B34" s="194" t="s">
        <v>191</v>
      </c>
      <c r="C34" s="194" t="s">
        <v>192</v>
      </c>
      <c r="D34" s="194" t="s">
        <v>193</v>
      </c>
      <c r="E34" s="194" t="s">
        <v>195</v>
      </c>
      <c r="F34" s="194" t="s">
        <v>194</v>
      </c>
      <c r="G34" s="194" t="s">
        <v>153</v>
      </c>
      <c r="H34" s="195" t="s">
        <v>408</v>
      </c>
      <c r="I34" s="251">
        <v>20</v>
      </c>
      <c r="J34" s="251">
        <v>20</v>
      </c>
      <c r="K34" s="197">
        <f t="shared" si="9"/>
        <v>1</v>
      </c>
      <c r="L34" s="196">
        <f t="shared" si="3"/>
        <v>6762969000</v>
      </c>
      <c r="M34" s="199">
        <v>4607969000</v>
      </c>
      <c r="N34" s="199">
        <v>2155000000</v>
      </c>
      <c r="O34" s="197">
        <f>M34/L34</f>
        <v>0.68135296790507249</v>
      </c>
      <c r="P34" s="196"/>
      <c r="Q34" s="199">
        <v>2486058000</v>
      </c>
      <c r="R34" s="196">
        <f t="shared" si="6"/>
        <v>2486058000</v>
      </c>
      <c r="S34" s="196">
        <f t="shared" si="5"/>
        <v>2203366000</v>
      </c>
      <c r="T34" s="196">
        <f t="shared" si="7"/>
        <v>282692000</v>
      </c>
      <c r="U34" s="194" t="s">
        <v>666</v>
      </c>
      <c r="V34" s="188"/>
      <c r="W34" s="221"/>
    </row>
    <row r="35" spans="1:23" s="190" customFormat="1" ht="78" customHeight="1" x14ac:dyDescent="0.25">
      <c r="A35" s="194">
        <v>3</v>
      </c>
      <c r="B35" s="194" t="s">
        <v>196</v>
      </c>
      <c r="C35" s="194" t="s">
        <v>197</v>
      </c>
      <c r="D35" s="194" t="s">
        <v>198</v>
      </c>
      <c r="E35" s="194" t="s">
        <v>444</v>
      </c>
      <c r="F35" s="194" t="s">
        <v>199</v>
      </c>
      <c r="G35" s="194" t="s">
        <v>146</v>
      </c>
      <c r="H35" s="195" t="s">
        <v>613</v>
      </c>
      <c r="I35" s="251">
        <v>10</v>
      </c>
      <c r="J35" s="251">
        <v>10</v>
      </c>
      <c r="K35" s="197">
        <f t="shared" si="9"/>
        <v>1</v>
      </c>
      <c r="L35" s="196">
        <f t="shared" si="3"/>
        <v>7122515000</v>
      </c>
      <c r="M35" s="199">
        <v>5641625000</v>
      </c>
      <c r="N35" s="199">
        <v>1480890000</v>
      </c>
      <c r="O35" s="197">
        <f t="shared" ref="O35:O39" si="16">M35/L35</f>
        <v>0.79208327395589906</v>
      </c>
      <c r="P35" s="196"/>
      <c r="Q35" s="199">
        <v>2297912000</v>
      </c>
      <c r="R35" s="196">
        <f t="shared" si="6"/>
        <v>2297912000</v>
      </c>
      <c r="S35" s="196">
        <f t="shared" si="5"/>
        <v>2036614000</v>
      </c>
      <c r="T35" s="196">
        <f t="shared" si="7"/>
        <v>261298000</v>
      </c>
      <c r="U35" s="194" t="s">
        <v>667</v>
      </c>
      <c r="V35" s="188"/>
      <c r="W35" s="221"/>
    </row>
    <row r="36" spans="1:23" s="190" customFormat="1" ht="93.75" customHeight="1" x14ac:dyDescent="0.25">
      <c r="A36" s="194">
        <v>4</v>
      </c>
      <c r="B36" s="194" t="s">
        <v>191</v>
      </c>
      <c r="C36" s="194" t="s">
        <v>200</v>
      </c>
      <c r="D36" s="194" t="s">
        <v>193</v>
      </c>
      <c r="E36" s="194" t="s">
        <v>195</v>
      </c>
      <c r="F36" s="194" t="s">
        <v>201</v>
      </c>
      <c r="G36" s="194" t="s">
        <v>153</v>
      </c>
      <c r="H36" s="200" t="s">
        <v>614</v>
      </c>
      <c r="I36" s="252">
        <v>20</v>
      </c>
      <c r="J36" s="252">
        <v>20</v>
      </c>
      <c r="K36" s="197">
        <f t="shared" si="9"/>
        <v>1</v>
      </c>
      <c r="L36" s="196">
        <f t="shared" si="3"/>
        <v>5698689000</v>
      </c>
      <c r="M36" s="199">
        <v>4261066000</v>
      </c>
      <c r="N36" s="199">
        <v>1437623000</v>
      </c>
      <c r="O36" s="197">
        <f t="shared" si="16"/>
        <v>0.74772741590214875</v>
      </c>
      <c r="P36" s="196"/>
      <c r="Q36" s="199">
        <v>2420741000</v>
      </c>
      <c r="R36" s="196">
        <f t="shared" si="6"/>
        <v>2420741000</v>
      </c>
      <c r="S36" s="196">
        <f t="shared" si="5"/>
        <v>2145476000</v>
      </c>
      <c r="T36" s="196">
        <f t="shared" si="7"/>
        <v>275265000</v>
      </c>
      <c r="U36" s="194" t="s">
        <v>668</v>
      </c>
      <c r="V36" s="188"/>
      <c r="W36" s="221"/>
    </row>
    <row r="37" spans="1:23" s="190" customFormat="1" ht="99.75" customHeight="1" x14ac:dyDescent="0.25">
      <c r="A37" s="194">
        <v>5</v>
      </c>
      <c r="B37" s="194" t="s">
        <v>619</v>
      </c>
      <c r="C37" s="194" t="s">
        <v>202</v>
      </c>
      <c r="D37" s="194" t="s">
        <v>203</v>
      </c>
      <c r="E37" s="194" t="s">
        <v>204</v>
      </c>
      <c r="F37" s="194" t="s">
        <v>181</v>
      </c>
      <c r="G37" s="194" t="s">
        <v>146</v>
      </c>
      <c r="H37" s="195" t="s">
        <v>621</v>
      </c>
      <c r="I37" s="251">
        <v>30</v>
      </c>
      <c r="J37" s="251">
        <v>30</v>
      </c>
      <c r="K37" s="197">
        <f t="shared" si="9"/>
        <v>1</v>
      </c>
      <c r="L37" s="196">
        <f t="shared" si="3"/>
        <v>5699707000</v>
      </c>
      <c r="M37" s="199">
        <v>4262084000</v>
      </c>
      <c r="N37" s="199">
        <v>1437623000</v>
      </c>
      <c r="O37" s="197">
        <f t="shared" si="16"/>
        <v>0.74777247321660567</v>
      </c>
      <c r="P37" s="196"/>
      <c r="Q37" s="199">
        <v>1726625000</v>
      </c>
      <c r="R37" s="196">
        <f t="shared" si="6"/>
        <v>1726625000</v>
      </c>
      <c r="S37" s="196">
        <f t="shared" si="5"/>
        <v>1530289000</v>
      </c>
      <c r="T37" s="196">
        <f t="shared" si="7"/>
        <v>196336000</v>
      </c>
      <c r="U37" s="194" t="s">
        <v>669</v>
      </c>
      <c r="V37" s="188"/>
      <c r="W37" s="221"/>
    </row>
    <row r="38" spans="1:23" s="190" customFormat="1" ht="78" customHeight="1" x14ac:dyDescent="0.25">
      <c r="A38" s="194">
        <v>6</v>
      </c>
      <c r="B38" s="194" t="s">
        <v>191</v>
      </c>
      <c r="C38" s="194" t="s">
        <v>205</v>
      </c>
      <c r="D38" s="194" t="s">
        <v>193</v>
      </c>
      <c r="E38" s="194" t="s">
        <v>195</v>
      </c>
      <c r="F38" s="194" t="s">
        <v>206</v>
      </c>
      <c r="G38" s="194" t="s">
        <v>153</v>
      </c>
      <c r="H38" s="200" t="s">
        <v>623</v>
      </c>
      <c r="I38" s="252">
        <v>20</v>
      </c>
      <c r="J38" s="252">
        <v>20</v>
      </c>
      <c r="K38" s="197">
        <f t="shared" si="9"/>
        <v>1</v>
      </c>
      <c r="L38" s="196">
        <f t="shared" si="3"/>
        <v>3854518000</v>
      </c>
      <c r="M38" s="199">
        <v>2597518000</v>
      </c>
      <c r="N38" s="199">
        <v>1257000000</v>
      </c>
      <c r="O38" s="197">
        <f t="shared" si="16"/>
        <v>0.67388918666354647</v>
      </c>
      <c r="P38" s="196"/>
      <c r="Q38" s="199">
        <v>1120726000</v>
      </c>
      <c r="R38" s="196">
        <f t="shared" si="6"/>
        <v>1120726000</v>
      </c>
      <c r="S38" s="196">
        <f t="shared" si="5"/>
        <v>993287000</v>
      </c>
      <c r="T38" s="196">
        <f t="shared" si="7"/>
        <v>127439000</v>
      </c>
      <c r="U38" s="194" t="s">
        <v>670</v>
      </c>
      <c r="V38" s="188"/>
      <c r="W38" s="221"/>
    </row>
    <row r="39" spans="1:23" s="190" customFormat="1" ht="80.25" customHeight="1" x14ac:dyDescent="0.25">
      <c r="A39" s="194">
        <v>7</v>
      </c>
      <c r="B39" s="194" t="s">
        <v>619</v>
      </c>
      <c r="C39" s="194" t="s">
        <v>207</v>
      </c>
      <c r="D39" s="194" t="s">
        <v>445</v>
      </c>
      <c r="E39" s="194" t="s">
        <v>209</v>
      </c>
      <c r="F39" s="194" t="s">
        <v>208</v>
      </c>
      <c r="G39" s="194" t="s">
        <v>153</v>
      </c>
      <c r="H39" s="200" t="s">
        <v>623</v>
      </c>
      <c r="I39" s="252">
        <v>15</v>
      </c>
      <c r="J39" s="252">
        <v>15</v>
      </c>
      <c r="K39" s="197">
        <f t="shared" si="9"/>
        <v>1</v>
      </c>
      <c r="L39" s="196">
        <f t="shared" si="3"/>
        <v>2410933000</v>
      </c>
      <c r="M39" s="199">
        <v>1213933000</v>
      </c>
      <c r="N39" s="199">
        <v>1197000000</v>
      </c>
      <c r="O39" s="197">
        <f t="shared" si="16"/>
        <v>0.50351171102639514</v>
      </c>
      <c r="P39" s="196"/>
      <c r="Q39" s="199">
        <v>947041000</v>
      </c>
      <c r="R39" s="196">
        <f t="shared" si="6"/>
        <v>947041000</v>
      </c>
      <c r="S39" s="196">
        <f t="shared" si="5"/>
        <v>839352000</v>
      </c>
      <c r="T39" s="196">
        <f t="shared" si="7"/>
        <v>107689000</v>
      </c>
      <c r="U39" s="194" t="s">
        <v>671</v>
      </c>
      <c r="V39" s="188"/>
      <c r="W39" s="221"/>
    </row>
    <row r="40" spans="1:23" s="187" customFormat="1" ht="26.25" customHeight="1" x14ac:dyDescent="0.25">
      <c r="A40" s="296" t="s">
        <v>210</v>
      </c>
      <c r="B40" s="394" t="s">
        <v>211</v>
      </c>
      <c r="C40" s="394"/>
      <c r="D40" s="394"/>
      <c r="E40" s="394"/>
      <c r="F40" s="394"/>
      <c r="G40" s="394"/>
      <c r="H40" s="394"/>
      <c r="I40" s="303"/>
      <c r="J40" s="303"/>
      <c r="K40" s="303"/>
      <c r="L40" s="298">
        <f>SUM(L41:L47)</f>
        <v>16945660500</v>
      </c>
      <c r="M40" s="298">
        <f t="shared" ref="M40:T40" si="17">SUM(M41:M47)</f>
        <v>13420467000</v>
      </c>
      <c r="N40" s="298">
        <f t="shared" si="17"/>
        <v>3525193500</v>
      </c>
      <c r="O40" s="298"/>
      <c r="P40" s="298">
        <f t="shared" si="17"/>
        <v>0</v>
      </c>
      <c r="Q40" s="298">
        <f t="shared" si="17"/>
        <v>5648553500</v>
      </c>
      <c r="R40" s="298">
        <f t="shared" si="17"/>
        <v>5648554000</v>
      </c>
      <c r="S40" s="298">
        <f t="shared" si="17"/>
        <v>5006251000</v>
      </c>
      <c r="T40" s="298">
        <f t="shared" si="17"/>
        <v>642303000</v>
      </c>
      <c r="U40" s="296"/>
      <c r="V40" s="188"/>
      <c r="W40" s="221"/>
    </row>
    <row r="41" spans="1:23" ht="126.75" customHeight="1" x14ac:dyDescent="0.25">
      <c r="A41" s="194">
        <v>1</v>
      </c>
      <c r="B41" s="194" t="s">
        <v>559</v>
      </c>
      <c r="C41" s="194" t="s">
        <v>212</v>
      </c>
      <c r="D41" s="194" t="s">
        <v>213</v>
      </c>
      <c r="E41" s="194" t="s">
        <v>446</v>
      </c>
      <c r="F41" s="194" t="s">
        <v>214</v>
      </c>
      <c r="G41" s="194" t="s">
        <v>216</v>
      </c>
      <c r="H41" s="195" t="s">
        <v>627</v>
      </c>
      <c r="I41" s="251">
        <v>80</v>
      </c>
      <c r="J41" s="251">
        <v>80</v>
      </c>
      <c r="K41" s="197">
        <f t="shared" si="9"/>
        <v>1</v>
      </c>
      <c r="L41" s="196">
        <f t="shared" si="3"/>
        <v>3550200000</v>
      </c>
      <c r="M41" s="196">
        <v>2842950000</v>
      </c>
      <c r="N41" s="196">
        <v>707250000</v>
      </c>
      <c r="O41" s="197">
        <f>M41/L41</f>
        <v>0.80078587121852285</v>
      </c>
      <c r="P41" s="196"/>
      <c r="Q41" s="196">
        <v>1183400000</v>
      </c>
      <c r="R41" s="196">
        <f t="shared" si="6"/>
        <v>1183400000</v>
      </c>
      <c r="S41" s="196">
        <f t="shared" si="5"/>
        <v>1048835000</v>
      </c>
      <c r="T41" s="196">
        <f>ROUND(S41*12.83%,-3)-1000</f>
        <v>134565000</v>
      </c>
      <c r="U41" s="194" t="s">
        <v>672</v>
      </c>
      <c r="W41" s="221"/>
    </row>
    <row r="42" spans="1:23" ht="69" customHeight="1" x14ac:dyDescent="0.25">
      <c r="A42" s="194">
        <v>2</v>
      </c>
      <c r="B42" s="194" t="s">
        <v>500</v>
      </c>
      <c r="C42" s="194" t="s">
        <v>217</v>
      </c>
      <c r="D42" s="194" t="s">
        <v>218</v>
      </c>
      <c r="E42" s="194" t="s">
        <v>447</v>
      </c>
      <c r="F42" s="194" t="s">
        <v>219</v>
      </c>
      <c r="G42" s="194" t="s">
        <v>216</v>
      </c>
      <c r="H42" s="195" t="s">
        <v>630</v>
      </c>
      <c r="I42" s="251">
        <v>30</v>
      </c>
      <c r="J42" s="251">
        <v>30</v>
      </c>
      <c r="K42" s="197">
        <f t="shared" si="9"/>
        <v>1</v>
      </c>
      <c r="L42" s="196">
        <f t="shared" si="3"/>
        <v>1308895500.0000002</v>
      </c>
      <c r="M42" s="196">
        <v>1049853000.0000001</v>
      </c>
      <c r="N42" s="196">
        <v>259042500.00000003</v>
      </c>
      <c r="O42" s="197">
        <f t="shared" ref="O42:O49" si="18">M42/L42</f>
        <v>0.80209077042437682</v>
      </c>
      <c r="P42" s="196"/>
      <c r="Q42" s="196">
        <v>436298500.00000006</v>
      </c>
      <c r="R42" s="196">
        <f t="shared" si="6"/>
        <v>436299000</v>
      </c>
      <c r="S42" s="196">
        <f t="shared" si="5"/>
        <v>386687000</v>
      </c>
      <c r="T42" s="196">
        <f t="shared" si="7"/>
        <v>49612000</v>
      </c>
      <c r="U42" s="194" t="s">
        <v>673</v>
      </c>
      <c r="W42" s="221"/>
    </row>
    <row r="43" spans="1:23" ht="72" customHeight="1" x14ac:dyDescent="0.25">
      <c r="A43" s="194">
        <v>3</v>
      </c>
      <c r="B43" s="194" t="s">
        <v>560</v>
      </c>
      <c r="C43" s="194" t="s">
        <v>221</v>
      </c>
      <c r="D43" s="194" t="s">
        <v>448</v>
      </c>
      <c r="E43" s="194" t="s">
        <v>224</v>
      </c>
      <c r="F43" s="194" t="s">
        <v>222</v>
      </c>
      <c r="G43" s="194" t="s">
        <v>216</v>
      </c>
      <c r="H43" s="195" t="s">
        <v>629</v>
      </c>
      <c r="I43" s="251">
        <v>15</v>
      </c>
      <c r="J43" s="251">
        <v>15</v>
      </c>
      <c r="K43" s="197">
        <f t="shared" si="9"/>
        <v>1</v>
      </c>
      <c r="L43" s="196">
        <f t="shared" si="3"/>
        <v>1294889999.9999998</v>
      </c>
      <c r="M43" s="196">
        <v>1040063999.9999999</v>
      </c>
      <c r="N43" s="196">
        <v>254825999.99999997</v>
      </c>
      <c r="O43" s="197">
        <f t="shared" si="18"/>
        <v>0.80320644996872326</v>
      </c>
      <c r="P43" s="196"/>
      <c r="Q43" s="196">
        <v>431629999.99999994</v>
      </c>
      <c r="R43" s="196">
        <f t="shared" si="6"/>
        <v>431630000</v>
      </c>
      <c r="S43" s="196">
        <f t="shared" si="5"/>
        <v>382549000</v>
      </c>
      <c r="T43" s="196">
        <f t="shared" si="7"/>
        <v>49081000</v>
      </c>
      <c r="U43" s="194" t="s">
        <v>673</v>
      </c>
      <c r="W43" s="221"/>
    </row>
    <row r="44" spans="1:23" ht="72" customHeight="1" x14ac:dyDescent="0.25">
      <c r="A44" s="194">
        <v>4</v>
      </c>
      <c r="B44" s="194" t="s">
        <v>561</v>
      </c>
      <c r="C44" s="194" t="s">
        <v>225</v>
      </c>
      <c r="D44" s="194" t="s">
        <v>226</v>
      </c>
      <c r="E44" s="194" t="s">
        <v>228</v>
      </c>
      <c r="F44" s="194" t="s">
        <v>227</v>
      </c>
      <c r="G44" s="194" t="s">
        <v>216</v>
      </c>
      <c r="H44" s="195" t="s">
        <v>627</v>
      </c>
      <c r="I44" s="251">
        <v>19</v>
      </c>
      <c r="J44" s="251">
        <v>19</v>
      </c>
      <c r="K44" s="197">
        <f t="shared" si="9"/>
        <v>1</v>
      </c>
      <c r="L44" s="196">
        <f t="shared" si="3"/>
        <v>6081150000</v>
      </c>
      <c r="M44" s="196">
        <v>4844400000</v>
      </c>
      <c r="N44" s="196">
        <v>1236750000</v>
      </c>
      <c r="O44" s="197">
        <f t="shared" si="18"/>
        <v>0.79662563824276655</v>
      </c>
      <c r="P44" s="196"/>
      <c r="Q44" s="196">
        <v>2027050000</v>
      </c>
      <c r="R44" s="196">
        <f t="shared" si="6"/>
        <v>2027050000</v>
      </c>
      <c r="S44" s="196">
        <f t="shared" si="5"/>
        <v>1796552000</v>
      </c>
      <c r="T44" s="196">
        <f t="shared" si="7"/>
        <v>230498000</v>
      </c>
      <c r="U44" s="194" t="s">
        <v>673</v>
      </c>
      <c r="W44" s="221"/>
    </row>
    <row r="45" spans="1:23" ht="80.25" customHeight="1" x14ac:dyDescent="0.25">
      <c r="A45" s="194">
        <v>5</v>
      </c>
      <c r="B45" s="194" t="s">
        <v>562</v>
      </c>
      <c r="C45" s="194" t="s">
        <v>229</v>
      </c>
      <c r="D45" s="194" t="s">
        <v>230</v>
      </c>
      <c r="E45" s="194" t="s">
        <v>231</v>
      </c>
      <c r="F45" s="194" t="s">
        <v>219</v>
      </c>
      <c r="G45" s="194" t="s">
        <v>216</v>
      </c>
      <c r="H45" s="195" t="s">
        <v>627</v>
      </c>
      <c r="I45" s="251">
        <v>45</v>
      </c>
      <c r="J45" s="251">
        <v>45</v>
      </c>
      <c r="K45" s="197">
        <f t="shared" si="9"/>
        <v>1</v>
      </c>
      <c r="L45" s="196">
        <f t="shared" si="3"/>
        <v>1851524999.9999998</v>
      </c>
      <c r="M45" s="196">
        <v>1483199999.9999998</v>
      </c>
      <c r="N45" s="196">
        <v>368325000.00000006</v>
      </c>
      <c r="O45" s="197">
        <f t="shared" si="18"/>
        <v>0.80106938874711386</v>
      </c>
      <c r="P45" s="196"/>
      <c r="Q45" s="196">
        <v>617174999.99999988</v>
      </c>
      <c r="R45" s="196">
        <f t="shared" si="6"/>
        <v>617175000</v>
      </c>
      <c r="S45" s="196">
        <f t="shared" si="5"/>
        <v>546995000</v>
      </c>
      <c r="T45" s="196">
        <f>ROUND(S45*12.83%,-3)+1000</f>
        <v>70180000</v>
      </c>
      <c r="U45" s="194" t="s">
        <v>673</v>
      </c>
      <c r="W45" s="221"/>
    </row>
    <row r="46" spans="1:23" ht="86.25" customHeight="1" x14ac:dyDescent="0.25">
      <c r="A46" s="194">
        <v>6</v>
      </c>
      <c r="B46" s="194" t="s">
        <v>392</v>
      </c>
      <c r="C46" s="194" t="s">
        <v>232</v>
      </c>
      <c r="D46" s="194" t="s">
        <v>233</v>
      </c>
      <c r="E46" s="194" t="s">
        <v>235</v>
      </c>
      <c r="F46" s="194" t="s">
        <v>449</v>
      </c>
      <c r="G46" s="194" t="s">
        <v>236</v>
      </c>
      <c r="H46" s="195" t="s">
        <v>628</v>
      </c>
      <c r="I46" s="251">
        <v>45</v>
      </c>
      <c r="J46" s="251">
        <v>45</v>
      </c>
      <c r="K46" s="197">
        <f t="shared" si="9"/>
        <v>1</v>
      </c>
      <c r="L46" s="196">
        <f t="shared" si="3"/>
        <v>1509000000</v>
      </c>
      <c r="M46" s="196">
        <v>1110000000</v>
      </c>
      <c r="N46" s="196">
        <v>399000000</v>
      </c>
      <c r="O46" s="197">
        <f t="shared" si="18"/>
        <v>0.73558648111332003</v>
      </c>
      <c r="P46" s="196"/>
      <c r="Q46" s="196">
        <v>503000000</v>
      </c>
      <c r="R46" s="196">
        <f t="shared" si="6"/>
        <v>503000000</v>
      </c>
      <c r="S46" s="196">
        <f t="shared" si="5"/>
        <v>445803000</v>
      </c>
      <c r="T46" s="196">
        <f t="shared" si="7"/>
        <v>57197000</v>
      </c>
      <c r="U46" s="194" t="s">
        <v>608</v>
      </c>
      <c r="W46" s="221"/>
    </row>
    <row r="47" spans="1:23" ht="78" customHeight="1" x14ac:dyDescent="0.25">
      <c r="A47" s="194">
        <v>7</v>
      </c>
      <c r="B47" s="194" t="s">
        <v>563</v>
      </c>
      <c r="C47" s="194" t="s">
        <v>450</v>
      </c>
      <c r="D47" s="194" t="s">
        <v>237</v>
      </c>
      <c r="E47" s="194" t="s">
        <v>240</v>
      </c>
      <c r="F47" s="194" t="s">
        <v>238</v>
      </c>
      <c r="G47" s="194" t="s">
        <v>241</v>
      </c>
      <c r="H47" s="195" t="s">
        <v>626</v>
      </c>
      <c r="I47" s="251">
        <v>50</v>
      </c>
      <c r="J47" s="251">
        <v>50</v>
      </c>
      <c r="K47" s="197">
        <f t="shared" si="9"/>
        <v>1</v>
      </c>
      <c r="L47" s="196">
        <f t="shared" si="3"/>
        <v>1350000000</v>
      </c>
      <c r="M47" s="196">
        <v>1050000000</v>
      </c>
      <c r="N47" s="196">
        <v>300000000</v>
      </c>
      <c r="O47" s="197">
        <f t="shared" si="18"/>
        <v>0.77777777777777779</v>
      </c>
      <c r="P47" s="196"/>
      <c r="Q47" s="196">
        <v>450000000</v>
      </c>
      <c r="R47" s="196">
        <f t="shared" si="6"/>
        <v>450000000</v>
      </c>
      <c r="S47" s="196">
        <f t="shared" si="5"/>
        <v>398830000</v>
      </c>
      <c r="T47" s="196">
        <f t="shared" si="7"/>
        <v>51170000</v>
      </c>
      <c r="U47" s="194" t="s">
        <v>608</v>
      </c>
      <c r="W47" s="221"/>
    </row>
    <row r="48" spans="1:23" s="187" customFormat="1" ht="26.25" customHeight="1" x14ac:dyDescent="0.25">
      <c r="A48" s="296" t="s">
        <v>242</v>
      </c>
      <c r="B48" s="394" t="s">
        <v>243</v>
      </c>
      <c r="C48" s="394"/>
      <c r="D48" s="394"/>
      <c r="E48" s="394"/>
      <c r="F48" s="394"/>
      <c r="G48" s="394"/>
      <c r="H48" s="394"/>
      <c r="I48" s="303"/>
      <c r="J48" s="303"/>
      <c r="K48" s="303"/>
      <c r="L48" s="298">
        <f>SUM(L49:L57)</f>
        <v>27973974620</v>
      </c>
      <c r="M48" s="298">
        <f t="shared" ref="M48:T48" si="19">SUM(M49:M57)</f>
        <v>20714474620</v>
      </c>
      <c r="N48" s="298">
        <f t="shared" si="19"/>
        <v>7259500000</v>
      </c>
      <c r="O48" s="298"/>
      <c r="P48" s="298">
        <f t="shared" si="19"/>
        <v>2187218000</v>
      </c>
      <c r="Q48" s="298">
        <f t="shared" si="19"/>
        <v>6328919000</v>
      </c>
      <c r="R48" s="298">
        <f t="shared" si="19"/>
        <v>6328919000</v>
      </c>
      <c r="S48" s="298">
        <f t="shared" si="19"/>
        <v>5609254000</v>
      </c>
      <c r="T48" s="298">
        <f t="shared" si="19"/>
        <v>719665000</v>
      </c>
      <c r="U48" s="296"/>
      <c r="V48" s="188"/>
      <c r="W48" s="221"/>
    </row>
    <row r="49" spans="1:23" s="191" customFormat="1" ht="82.5" customHeight="1" x14ac:dyDescent="0.25">
      <c r="A49" s="194">
        <v>1</v>
      </c>
      <c r="B49" s="194" t="s">
        <v>452</v>
      </c>
      <c r="C49" s="194" t="s">
        <v>680</v>
      </c>
      <c r="D49" s="194" t="s">
        <v>681</v>
      </c>
      <c r="E49" s="194" t="s">
        <v>453</v>
      </c>
      <c r="F49" s="194" t="s">
        <v>245</v>
      </c>
      <c r="G49" s="194" t="s">
        <v>127</v>
      </c>
      <c r="H49" s="195" t="s">
        <v>631</v>
      </c>
      <c r="I49" s="251">
        <v>5</v>
      </c>
      <c r="J49" s="251">
        <v>4</v>
      </c>
      <c r="K49" s="197">
        <f t="shared" si="9"/>
        <v>0.8</v>
      </c>
      <c r="L49" s="196">
        <f t="shared" si="3"/>
        <v>2779000000</v>
      </c>
      <c r="M49" s="196">
        <v>1359000000</v>
      </c>
      <c r="N49" s="196">
        <v>1420000000</v>
      </c>
      <c r="O49" s="197">
        <f t="shared" si="18"/>
        <v>0.48902482907520689</v>
      </c>
      <c r="P49" s="196"/>
      <c r="Q49" s="196">
        <v>555000000</v>
      </c>
      <c r="R49" s="196">
        <f t="shared" si="6"/>
        <v>555000000</v>
      </c>
      <c r="S49" s="196">
        <f t="shared" si="5"/>
        <v>491890000</v>
      </c>
      <c r="T49" s="196">
        <f>ROUND(S49*12.83%,-3)+1000</f>
        <v>63110000</v>
      </c>
      <c r="U49" s="194" t="s">
        <v>604</v>
      </c>
      <c r="V49" s="188"/>
      <c r="W49" s="221"/>
    </row>
    <row r="50" spans="1:23" s="191" customFormat="1" ht="107.25" customHeight="1" x14ac:dyDescent="0.25">
      <c r="A50" s="194">
        <v>2</v>
      </c>
      <c r="B50" s="194" t="s">
        <v>452</v>
      </c>
      <c r="C50" s="194" t="s">
        <v>248</v>
      </c>
      <c r="D50" s="194" t="s">
        <v>249</v>
      </c>
      <c r="E50" s="194" t="s">
        <v>454</v>
      </c>
      <c r="F50" s="194" t="s">
        <v>250</v>
      </c>
      <c r="G50" s="194" t="s">
        <v>127</v>
      </c>
      <c r="H50" s="195" t="s">
        <v>631</v>
      </c>
      <c r="I50" s="251">
        <v>5</v>
      </c>
      <c r="J50" s="251">
        <v>5</v>
      </c>
      <c r="K50" s="197">
        <f t="shared" si="9"/>
        <v>1</v>
      </c>
      <c r="L50" s="196">
        <f t="shared" si="3"/>
        <v>1595000000</v>
      </c>
      <c r="M50" s="196">
        <v>1310000000</v>
      </c>
      <c r="N50" s="196">
        <v>285000000</v>
      </c>
      <c r="O50" s="197">
        <f>M50/L50</f>
        <v>0.82131661442006265</v>
      </c>
      <c r="P50" s="196"/>
      <c r="Q50" s="196">
        <v>470000000</v>
      </c>
      <c r="R50" s="196">
        <f t="shared" si="6"/>
        <v>470000000</v>
      </c>
      <c r="S50" s="196">
        <f t="shared" si="5"/>
        <v>416556000</v>
      </c>
      <c r="T50" s="196">
        <f t="shared" si="7"/>
        <v>53444000</v>
      </c>
      <c r="U50" s="194" t="s">
        <v>674</v>
      </c>
      <c r="V50" s="188"/>
      <c r="W50" s="221"/>
    </row>
    <row r="51" spans="1:23" s="191" customFormat="1" ht="101.25" customHeight="1" x14ac:dyDescent="0.25">
      <c r="A51" s="194">
        <v>3</v>
      </c>
      <c r="B51" s="194" t="s">
        <v>452</v>
      </c>
      <c r="C51" s="194" t="s">
        <v>252</v>
      </c>
      <c r="D51" s="194" t="s">
        <v>249</v>
      </c>
      <c r="E51" s="194" t="s">
        <v>454</v>
      </c>
      <c r="F51" s="194" t="s">
        <v>253</v>
      </c>
      <c r="G51" s="194" t="s">
        <v>127</v>
      </c>
      <c r="H51" s="195" t="s">
        <v>631</v>
      </c>
      <c r="I51" s="251">
        <v>15</v>
      </c>
      <c r="J51" s="251">
        <v>15</v>
      </c>
      <c r="K51" s="197">
        <f t="shared" si="9"/>
        <v>1</v>
      </c>
      <c r="L51" s="196">
        <f t="shared" si="3"/>
        <v>1650000000</v>
      </c>
      <c r="M51" s="196">
        <v>1320000000</v>
      </c>
      <c r="N51" s="196">
        <v>330000000</v>
      </c>
      <c r="O51" s="197">
        <f t="shared" ref="O51:O57" si="20">M51/L51</f>
        <v>0.8</v>
      </c>
      <c r="P51" s="196"/>
      <c r="Q51" s="196">
        <v>825000000</v>
      </c>
      <c r="R51" s="196">
        <f t="shared" si="6"/>
        <v>825000000</v>
      </c>
      <c r="S51" s="196">
        <f t="shared" si="5"/>
        <v>731189000</v>
      </c>
      <c r="T51" s="196">
        <f>ROUND(S51*12.83%,-3)-1000</f>
        <v>93811000</v>
      </c>
      <c r="U51" s="194" t="s">
        <v>675</v>
      </c>
      <c r="V51" s="188"/>
      <c r="W51" s="221"/>
    </row>
    <row r="52" spans="1:23" s="191" customFormat="1" ht="132" customHeight="1" x14ac:dyDescent="0.25">
      <c r="A52" s="194">
        <v>4</v>
      </c>
      <c r="B52" s="194" t="s">
        <v>452</v>
      </c>
      <c r="C52" s="203" t="s">
        <v>254</v>
      </c>
      <c r="D52" s="203" t="s">
        <v>255</v>
      </c>
      <c r="E52" s="203" t="s">
        <v>257</v>
      </c>
      <c r="F52" s="203" t="s">
        <v>256</v>
      </c>
      <c r="G52" s="194" t="s">
        <v>127</v>
      </c>
      <c r="H52" s="304" t="s">
        <v>631</v>
      </c>
      <c r="I52" s="305">
        <v>15</v>
      </c>
      <c r="J52" s="305">
        <v>15</v>
      </c>
      <c r="K52" s="197">
        <f t="shared" si="9"/>
        <v>1</v>
      </c>
      <c r="L52" s="196">
        <f t="shared" si="3"/>
        <v>5630000000</v>
      </c>
      <c r="M52" s="204">
        <v>4500000000</v>
      </c>
      <c r="N52" s="204">
        <v>1130000000</v>
      </c>
      <c r="O52" s="197">
        <f t="shared" si="20"/>
        <v>0.79928952042628776</v>
      </c>
      <c r="P52" s="196"/>
      <c r="Q52" s="204">
        <v>1200000000</v>
      </c>
      <c r="R52" s="196">
        <f t="shared" si="6"/>
        <v>1200000000</v>
      </c>
      <c r="S52" s="196">
        <f t="shared" si="5"/>
        <v>1063547000</v>
      </c>
      <c r="T52" s="196">
        <f t="shared" si="7"/>
        <v>136453000</v>
      </c>
      <c r="U52" s="194" t="s">
        <v>676</v>
      </c>
      <c r="V52" s="188"/>
      <c r="W52" s="221"/>
    </row>
    <row r="53" spans="1:23" s="191" customFormat="1" ht="90.75" customHeight="1" x14ac:dyDescent="0.25">
      <c r="A53" s="194">
        <v>5</v>
      </c>
      <c r="B53" s="194" t="s">
        <v>452</v>
      </c>
      <c r="C53" s="194" t="s">
        <v>258</v>
      </c>
      <c r="D53" s="194" t="s">
        <v>259</v>
      </c>
      <c r="E53" s="194" t="s">
        <v>247</v>
      </c>
      <c r="F53" s="194" t="s">
        <v>456</v>
      </c>
      <c r="G53" s="194" t="s">
        <v>127</v>
      </c>
      <c r="H53" s="195" t="s">
        <v>631</v>
      </c>
      <c r="I53" s="251">
        <v>10</v>
      </c>
      <c r="J53" s="251">
        <v>10</v>
      </c>
      <c r="K53" s="197">
        <f t="shared" si="9"/>
        <v>1</v>
      </c>
      <c r="L53" s="196">
        <f t="shared" si="3"/>
        <v>4900000000</v>
      </c>
      <c r="M53" s="196">
        <v>3800000000</v>
      </c>
      <c r="N53" s="196">
        <v>1100000000</v>
      </c>
      <c r="O53" s="197">
        <f t="shared" si="20"/>
        <v>0.77551020408163263</v>
      </c>
      <c r="P53" s="196"/>
      <c r="Q53" s="196">
        <v>500000000</v>
      </c>
      <c r="R53" s="196">
        <f t="shared" si="6"/>
        <v>500000000</v>
      </c>
      <c r="S53" s="196">
        <f t="shared" si="5"/>
        <v>443145000</v>
      </c>
      <c r="T53" s="196">
        <f>ROUND(S53*12.83%,-3)-1000</f>
        <v>56855000</v>
      </c>
      <c r="U53" s="194" t="str">
        <f>$U$14</f>
        <v>Có trong danh mục tại Quyết định số 1856/QĐ-UBND ngày 03/10/2022 của UBND tỉnh</v>
      </c>
      <c r="V53" s="188"/>
      <c r="W53" s="221"/>
    </row>
    <row r="54" spans="1:23" s="191" customFormat="1" ht="96" customHeight="1" x14ac:dyDescent="0.25">
      <c r="A54" s="194">
        <v>6</v>
      </c>
      <c r="B54" s="194" t="s">
        <v>452</v>
      </c>
      <c r="C54" s="194" t="s">
        <v>260</v>
      </c>
      <c r="D54" s="194" t="s">
        <v>261</v>
      </c>
      <c r="E54" s="194" t="s">
        <v>263</v>
      </c>
      <c r="F54" s="194" t="s">
        <v>262</v>
      </c>
      <c r="G54" s="194" t="s">
        <v>127</v>
      </c>
      <c r="H54" s="195" t="s">
        <v>631</v>
      </c>
      <c r="I54" s="251">
        <v>7</v>
      </c>
      <c r="J54" s="251">
        <v>7</v>
      </c>
      <c r="K54" s="197">
        <f t="shared" si="9"/>
        <v>1</v>
      </c>
      <c r="L54" s="196">
        <f t="shared" si="3"/>
        <v>1950000000</v>
      </c>
      <c r="M54" s="196">
        <v>1500000000</v>
      </c>
      <c r="N54" s="196">
        <v>450000000</v>
      </c>
      <c r="O54" s="197">
        <f t="shared" si="20"/>
        <v>0.76923076923076927</v>
      </c>
      <c r="P54" s="196"/>
      <c r="Q54" s="196">
        <v>950000000</v>
      </c>
      <c r="R54" s="196">
        <f t="shared" si="6"/>
        <v>950000000</v>
      </c>
      <c r="S54" s="196">
        <f t="shared" si="5"/>
        <v>841975000</v>
      </c>
      <c r="T54" s="196">
        <f t="shared" si="7"/>
        <v>108025000</v>
      </c>
      <c r="U54" s="194" t="str">
        <f>$U$14</f>
        <v>Có trong danh mục tại Quyết định số 1856/QĐ-UBND ngày 03/10/2022 của UBND tỉnh</v>
      </c>
      <c r="V54" s="188"/>
      <c r="W54" s="221"/>
    </row>
    <row r="55" spans="1:23" s="191" customFormat="1" ht="86.25" customHeight="1" x14ac:dyDescent="0.25">
      <c r="A55" s="194">
        <v>7</v>
      </c>
      <c r="B55" s="194" t="s">
        <v>452</v>
      </c>
      <c r="C55" s="194" t="s">
        <v>265</v>
      </c>
      <c r="D55" s="194" t="s">
        <v>266</v>
      </c>
      <c r="E55" s="194" t="s">
        <v>457</v>
      </c>
      <c r="F55" s="194" t="s">
        <v>267</v>
      </c>
      <c r="G55" s="194" t="s">
        <v>135</v>
      </c>
      <c r="H55" s="195" t="s">
        <v>631</v>
      </c>
      <c r="I55" s="251">
        <v>327</v>
      </c>
      <c r="J55" s="251">
        <v>262</v>
      </c>
      <c r="K55" s="197">
        <f t="shared" si="9"/>
        <v>0.80122324159021407</v>
      </c>
      <c r="L55" s="196">
        <f t="shared" si="3"/>
        <v>1880000000</v>
      </c>
      <c r="M55" s="196">
        <v>1500000000</v>
      </c>
      <c r="N55" s="196">
        <v>380000000</v>
      </c>
      <c r="O55" s="197">
        <f t="shared" si="20"/>
        <v>0.7978723404255319</v>
      </c>
      <c r="P55" s="196"/>
      <c r="Q55" s="196">
        <v>500000000</v>
      </c>
      <c r="R55" s="196">
        <f t="shared" si="6"/>
        <v>500000000</v>
      </c>
      <c r="S55" s="196">
        <f t="shared" si="5"/>
        <v>443145000</v>
      </c>
      <c r="T55" s="196">
        <f>ROUND(S55*12.83%,-3)-1000</f>
        <v>56855000</v>
      </c>
      <c r="U55" s="194" t="s">
        <v>677</v>
      </c>
      <c r="V55" s="188"/>
      <c r="W55" s="221"/>
    </row>
    <row r="56" spans="1:23" ht="92.25" customHeight="1" x14ac:dyDescent="0.25">
      <c r="A56" s="194">
        <v>8</v>
      </c>
      <c r="B56" s="194" t="s">
        <v>452</v>
      </c>
      <c r="C56" s="194" t="s">
        <v>268</v>
      </c>
      <c r="D56" s="194" t="s">
        <v>269</v>
      </c>
      <c r="E56" s="194" t="s">
        <v>620</v>
      </c>
      <c r="F56" s="194" t="s">
        <v>567</v>
      </c>
      <c r="G56" s="194" t="s">
        <v>455</v>
      </c>
      <c r="H56" s="194" t="s">
        <v>409</v>
      </c>
      <c r="I56" s="251">
        <v>185</v>
      </c>
      <c r="J56" s="251">
        <v>185</v>
      </c>
      <c r="K56" s="197">
        <f t="shared" si="9"/>
        <v>1</v>
      </c>
      <c r="L56" s="196">
        <f t="shared" si="3"/>
        <v>4552000000</v>
      </c>
      <c r="M56" s="196">
        <v>3599000000</v>
      </c>
      <c r="N56" s="196">
        <v>953000000</v>
      </c>
      <c r="O56" s="197">
        <f t="shared" si="20"/>
        <v>0.79064147627416526</v>
      </c>
      <c r="P56" s="196">
        <v>1024528000</v>
      </c>
      <c r="Q56" s="196">
        <v>1307000000</v>
      </c>
      <c r="R56" s="196">
        <f t="shared" si="6"/>
        <v>1307000000</v>
      </c>
      <c r="S56" s="196">
        <f t="shared" si="5"/>
        <v>1158380000</v>
      </c>
      <c r="T56" s="196">
        <f t="shared" si="7"/>
        <v>148620000</v>
      </c>
      <c r="U56" s="194" t="s">
        <v>607</v>
      </c>
      <c r="W56" s="221"/>
    </row>
    <row r="57" spans="1:23" s="14" customFormat="1" ht="125.25" customHeight="1" x14ac:dyDescent="0.25">
      <c r="A57" s="207">
        <v>9</v>
      </c>
      <c r="B57" s="207" t="s">
        <v>452</v>
      </c>
      <c r="C57" s="207" t="s">
        <v>271</v>
      </c>
      <c r="D57" s="207" t="s">
        <v>459</v>
      </c>
      <c r="E57" s="306" t="s">
        <v>273</v>
      </c>
      <c r="F57" s="207" t="s">
        <v>272</v>
      </c>
      <c r="G57" s="207" t="s">
        <v>455</v>
      </c>
      <c r="H57" s="311" t="s">
        <v>409</v>
      </c>
      <c r="I57" s="307">
        <v>5</v>
      </c>
      <c r="J57" s="307">
        <v>5</v>
      </c>
      <c r="K57" s="209">
        <f t="shared" si="9"/>
        <v>1</v>
      </c>
      <c r="L57" s="208">
        <f t="shared" si="3"/>
        <v>3037974620</v>
      </c>
      <c r="M57" s="308">
        <v>1826474620</v>
      </c>
      <c r="N57" s="308">
        <v>1211500000</v>
      </c>
      <c r="O57" s="209">
        <f t="shared" si="20"/>
        <v>0.60121457499207154</v>
      </c>
      <c r="P57" s="208">
        <v>1162690000</v>
      </c>
      <c r="Q57" s="309">
        <v>21919000</v>
      </c>
      <c r="R57" s="208">
        <f t="shared" si="6"/>
        <v>21919000</v>
      </c>
      <c r="S57" s="208">
        <f t="shared" si="5"/>
        <v>19427000</v>
      </c>
      <c r="T57" s="208">
        <f t="shared" si="7"/>
        <v>2492000</v>
      </c>
      <c r="U57" s="310" t="s">
        <v>678</v>
      </c>
      <c r="V57" s="188"/>
      <c r="W57" s="221"/>
    </row>
  </sheetData>
  <mergeCells count="37">
    <mergeCell ref="B48:H48"/>
    <mergeCell ref="A8:H8"/>
    <mergeCell ref="A2:U2"/>
    <mergeCell ref="A3:U3"/>
    <mergeCell ref="R4:U4"/>
    <mergeCell ref="B9:H9"/>
    <mergeCell ref="E5:E7"/>
    <mergeCell ref="B15:H15"/>
    <mergeCell ref="B32:H32"/>
    <mergeCell ref="B40:H40"/>
    <mergeCell ref="B24:H24"/>
    <mergeCell ref="B29:H29"/>
    <mergeCell ref="G5:G7"/>
    <mergeCell ref="H5:H7"/>
    <mergeCell ref="A5:A7"/>
    <mergeCell ref="B5:B7"/>
    <mergeCell ref="R1:U1"/>
    <mergeCell ref="L5:N5"/>
    <mergeCell ref="O5:O7"/>
    <mergeCell ref="P5:P7"/>
    <mergeCell ref="Q5:Q7"/>
    <mergeCell ref="L6:L7"/>
    <mergeCell ref="M6:M7"/>
    <mergeCell ref="N6:N7"/>
    <mergeCell ref="U5:U7"/>
    <mergeCell ref="R5:T5"/>
    <mergeCell ref="R6:R7"/>
    <mergeCell ref="S6:T6"/>
    <mergeCell ref="N1:Q1"/>
    <mergeCell ref="N4:Q4"/>
    <mergeCell ref="C5:C7"/>
    <mergeCell ref="D5:D7"/>
    <mergeCell ref="F5:F7"/>
    <mergeCell ref="I5:K5"/>
    <mergeCell ref="I6:I7"/>
    <mergeCell ref="J6:J7"/>
    <mergeCell ref="K6:K7"/>
  </mergeCells>
  <pageMargins left="0.39370078740157499" right="0.17" top="0.52" bottom="0.48" header="0.36" footer="0.31496062992126"/>
  <pageSetup paperSize="9" scale="41" fitToHeight="0" orientation="landscape" useFirstPageNumber="1" r:id="rId1"/>
  <headerFooter scaleWithDoc="0" alignWithMargins="0">
    <oddHeader>&amp;C&amp;P</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W84"/>
  <sheetViews>
    <sheetView topLeftCell="H1" zoomScaleNormal="100" workbookViewId="0">
      <selection activeCell="U8" sqref="U8:W9"/>
    </sheetView>
  </sheetViews>
  <sheetFormatPr defaultRowHeight="15.75" x14ac:dyDescent="0.25"/>
  <cols>
    <col min="1" max="1" width="5.75" style="210" customWidth="1"/>
    <col min="2" max="2" width="12.125" style="14" customWidth="1"/>
    <col min="3" max="3" width="10.125" style="14" customWidth="1"/>
    <col min="4" max="4" width="12.125" style="14" customWidth="1"/>
    <col min="5" max="5" width="12.125" style="210" customWidth="1"/>
    <col min="6" max="6" width="17" style="14" customWidth="1"/>
    <col min="7" max="7" width="9.125" style="210" customWidth="1"/>
    <col min="8" max="8" width="25.125" style="14" customWidth="1"/>
    <col min="9" max="9" width="8.875" style="14" customWidth="1"/>
    <col min="10" max="10" width="9.5" style="14" customWidth="1"/>
    <col min="11" max="11" width="10.625" style="14" customWidth="1"/>
    <col min="12" max="14" width="14.25" style="14" customWidth="1"/>
    <col min="15" max="15" width="9.75" style="14" customWidth="1"/>
    <col min="16" max="16" width="10.375" style="14" customWidth="1"/>
    <col min="17" max="19" width="14.25" style="14" customWidth="1"/>
    <col min="20" max="20" width="14" style="14" customWidth="1"/>
    <col min="21" max="21" width="17.125" style="14" hidden="1" customWidth="1"/>
    <col min="22" max="22" width="13.375" style="14" hidden="1" customWidth="1"/>
    <col min="23" max="23" width="17.125" style="14" hidden="1" customWidth="1"/>
    <col min="24" max="24" width="17.125" style="14" customWidth="1"/>
    <col min="25" max="261" width="9" style="14"/>
    <col min="262" max="262" width="7" style="14" customWidth="1"/>
    <col min="263" max="263" width="16.25" style="14" customWidth="1"/>
    <col min="264" max="264" width="21.375" style="14" customWidth="1"/>
    <col min="265" max="266" width="17" style="14" customWidth="1"/>
    <col min="267" max="267" width="22.875" style="14" customWidth="1"/>
    <col min="268" max="268" width="21.875" style="14" customWidth="1"/>
    <col min="269" max="270" width="9" style="14"/>
    <col min="271" max="271" width="9.625" style="14" customWidth="1"/>
    <col min="272" max="272" width="11.5" style="14" customWidth="1"/>
    <col min="273" max="273" width="10.375" style="14" customWidth="1"/>
    <col min="274" max="274" width="9" style="14"/>
    <col min="275" max="275" width="9.25" style="14" bestFit="1" customWidth="1"/>
    <col min="276" max="276" width="13" style="14" customWidth="1"/>
    <col min="277" max="277" width="18.75" style="14" customWidth="1"/>
    <col min="278" max="517" width="9" style="14"/>
    <col min="518" max="518" width="7" style="14" customWidth="1"/>
    <col min="519" max="519" width="16.25" style="14" customWidth="1"/>
    <col min="520" max="520" width="21.375" style="14" customWidth="1"/>
    <col min="521" max="522" width="17" style="14" customWidth="1"/>
    <col min="523" max="523" width="22.875" style="14" customWidth="1"/>
    <col min="524" max="524" width="21.875" style="14" customWidth="1"/>
    <col min="525" max="526" width="9" style="14"/>
    <col min="527" max="527" width="9.625" style="14" customWidth="1"/>
    <col min="528" max="528" width="11.5" style="14" customWidth="1"/>
    <col min="529" max="529" width="10.375" style="14" customWidth="1"/>
    <col min="530" max="530" width="9" style="14"/>
    <col min="531" max="531" width="9.25" style="14" bestFit="1" customWidth="1"/>
    <col min="532" max="532" width="13" style="14" customWidth="1"/>
    <col min="533" max="533" width="18.75" style="14" customWidth="1"/>
    <col min="534" max="773" width="9" style="14"/>
    <col min="774" max="774" width="7" style="14" customWidth="1"/>
    <col min="775" max="775" width="16.25" style="14" customWidth="1"/>
    <col min="776" max="776" width="21.375" style="14" customWidth="1"/>
    <col min="777" max="778" width="17" style="14" customWidth="1"/>
    <col min="779" max="779" width="22.875" style="14" customWidth="1"/>
    <col min="780" max="780" width="21.875" style="14" customWidth="1"/>
    <col min="781" max="782" width="9" style="14"/>
    <col min="783" max="783" width="9.625" style="14" customWidth="1"/>
    <col min="784" max="784" width="11.5" style="14" customWidth="1"/>
    <col min="785" max="785" width="10.375" style="14" customWidth="1"/>
    <col min="786" max="786" width="9" style="14"/>
    <col min="787" max="787" width="9.25" style="14" bestFit="1" customWidth="1"/>
    <col min="788" max="788" width="13" style="14" customWidth="1"/>
    <col min="789" max="789" width="18.75" style="14" customWidth="1"/>
    <col min="790" max="1029" width="9" style="14"/>
    <col min="1030" max="1030" width="7" style="14" customWidth="1"/>
    <col min="1031" max="1031" width="16.25" style="14" customWidth="1"/>
    <col min="1032" max="1032" width="21.375" style="14" customWidth="1"/>
    <col min="1033" max="1034" width="17" style="14" customWidth="1"/>
    <col min="1035" max="1035" width="22.875" style="14" customWidth="1"/>
    <col min="1036" max="1036" width="21.875" style="14" customWidth="1"/>
    <col min="1037" max="1038" width="9" style="14"/>
    <col min="1039" max="1039" width="9.625" style="14" customWidth="1"/>
    <col min="1040" max="1040" width="11.5" style="14" customWidth="1"/>
    <col min="1041" max="1041" width="10.375" style="14" customWidth="1"/>
    <col min="1042" max="1042" width="9" style="14"/>
    <col min="1043" max="1043" width="9.25" style="14" bestFit="1" customWidth="1"/>
    <col min="1044" max="1044" width="13" style="14" customWidth="1"/>
    <col min="1045" max="1045" width="18.75" style="14" customWidth="1"/>
    <col min="1046" max="1285" width="9" style="14"/>
    <col min="1286" max="1286" width="7" style="14" customWidth="1"/>
    <col min="1287" max="1287" width="16.25" style="14" customWidth="1"/>
    <col min="1288" max="1288" width="21.375" style="14" customWidth="1"/>
    <col min="1289" max="1290" width="17" style="14" customWidth="1"/>
    <col min="1291" max="1291" width="22.875" style="14" customWidth="1"/>
    <col min="1292" max="1292" width="21.875" style="14" customWidth="1"/>
    <col min="1293" max="1294" width="9" style="14"/>
    <col min="1295" max="1295" width="9.625" style="14" customWidth="1"/>
    <col min="1296" max="1296" width="11.5" style="14" customWidth="1"/>
    <col min="1297" max="1297" width="10.375" style="14" customWidth="1"/>
    <col min="1298" max="1298" width="9" style="14"/>
    <col min="1299" max="1299" width="9.25" style="14" bestFit="1" customWidth="1"/>
    <col min="1300" max="1300" width="13" style="14" customWidth="1"/>
    <col min="1301" max="1301" width="18.75" style="14" customWidth="1"/>
    <col min="1302" max="1541" width="9" style="14"/>
    <col min="1542" max="1542" width="7" style="14" customWidth="1"/>
    <col min="1543" max="1543" width="16.25" style="14" customWidth="1"/>
    <col min="1544" max="1544" width="21.375" style="14" customWidth="1"/>
    <col min="1545" max="1546" width="17" style="14" customWidth="1"/>
    <col min="1547" max="1547" width="22.875" style="14" customWidth="1"/>
    <col min="1548" max="1548" width="21.875" style="14" customWidth="1"/>
    <col min="1549" max="1550" width="9" style="14"/>
    <col min="1551" max="1551" width="9.625" style="14" customWidth="1"/>
    <col min="1552" max="1552" width="11.5" style="14" customWidth="1"/>
    <col min="1553" max="1553" width="10.375" style="14" customWidth="1"/>
    <col min="1554" max="1554" width="9" style="14"/>
    <col min="1555" max="1555" width="9.25" style="14" bestFit="1" customWidth="1"/>
    <col min="1556" max="1556" width="13" style="14" customWidth="1"/>
    <col min="1557" max="1557" width="18.75" style="14" customWidth="1"/>
    <col min="1558" max="1797" width="9" style="14"/>
    <col min="1798" max="1798" width="7" style="14" customWidth="1"/>
    <col min="1799" max="1799" width="16.25" style="14" customWidth="1"/>
    <col min="1800" max="1800" width="21.375" style="14" customWidth="1"/>
    <col min="1801" max="1802" width="17" style="14" customWidth="1"/>
    <col min="1803" max="1803" width="22.875" style="14" customWidth="1"/>
    <col min="1804" max="1804" width="21.875" style="14" customWidth="1"/>
    <col min="1805" max="1806" width="9" style="14"/>
    <col min="1807" max="1807" width="9.625" style="14" customWidth="1"/>
    <col min="1808" max="1808" width="11.5" style="14" customWidth="1"/>
    <col min="1809" max="1809" width="10.375" style="14" customWidth="1"/>
    <col min="1810" max="1810" width="9" style="14"/>
    <col min="1811" max="1811" width="9.25" style="14" bestFit="1" customWidth="1"/>
    <col min="1812" max="1812" width="13" style="14" customWidth="1"/>
    <col min="1813" max="1813" width="18.75" style="14" customWidth="1"/>
    <col min="1814" max="2053" width="9" style="14"/>
    <col min="2054" max="2054" width="7" style="14" customWidth="1"/>
    <col min="2055" max="2055" width="16.25" style="14" customWidth="1"/>
    <col min="2056" max="2056" width="21.375" style="14" customWidth="1"/>
    <col min="2057" max="2058" width="17" style="14" customWidth="1"/>
    <col min="2059" max="2059" width="22.875" style="14" customWidth="1"/>
    <col min="2060" max="2060" width="21.875" style="14" customWidth="1"/>
    <col min="2061" max="2062" width="9" style="14"/>
    <col min="2063" max="2063" width="9.625" style="14" customWidth="1"/>
    <col min="2064" max="2064" width="11.5" style="14" customWidth="1"/>
    <col min="2065" max="2065" width="10.375" style="14" customWidth="1"/>
    <col min="2066" max="2066" width="9" style="14"/>
    <col min="2067" max="2067" width="9.25" style="14" bestFit="1" customWidth="1"/>
    <col min="2068" max="2068" width="13" style="14" customWidth="1"/>
    <col min="2069" max="2069" width="18.75" style="14" customWidth="1"/>
    <col min="2070" max="2309" width="9" style="14"/>
    <col min="2310" max="2310" width="7" style="14" customWidth="1"/>
    <col min="2311" max="2311" width="16.25" style="14" customWidth="1"/>
    <col min="2312" max="2312" width="21.375" style="14" customWidth="1"/>
    <col min="2313" max="2314" width="17" style="14" customWidth="1"/>
    <col min="2315" max="2315" width="22.875" style="14" customWidth="1"/>
    <col min="2316" max="2316" width="21.875" style="14" customWidth="1"/>
    <col min="2317" max="2318" width="9" style="14"/>
    <col min="2319" max="2319" width="9.625" style="14" customWidth="1"/>
    <col min="2320" max="2320" width="11.5" style="14" customWidth="1"/>
    <col min="2321" max="2321" width="10.375" style="14" customWidth="1"/>
    <col min="2322" max="2322" width="9" style="14"/>
    <col min="2323" max="2323" width="9.25" style="14" bestFit="1" customWidth="1"/>
    <col min="2324" max="2324" width="13" style="14" customWidth="1"/>
    <col min="2325" max="2325" width="18.75" style="14" customWidth="1"/>
    <col min="2326" max="2565" width="9" style="14"/>
    <col min="2566" max="2566" width="7" style="14" customWidth="1"/>
    <col min="2567" max="2567" width="16.25" style="14" customWidth="1"/>
    <col min="2568" max="2568" width="21.375" style="14" customWidth="1"/>
    <col min="2569" max="2570" width="17" style="14" customWidth="1"/>
    <col min="2571" max="2571" width="22.875" style="14" customWidth="1"/>
    <col min="2572" max="2572" width="21.875" style="14" customWidth="1"/>
    <col min="2573" max="2574" width="9" style="14"/>
    <col min="2575" max="2575" width="9.625" style="14" customWidth="1"/>
    <col min="2576" max="2576" width="11.5" style="14" customWidth="1"/>
    <col min="2577" max="2577" width="10.375" style="14" customWidth="1"/>
    <col min="2578" max="2578" width="9" style="14"/>
    <col min="2579" max="2579" width="9.25" style="14" bestFit="1" customWidth="1"/>
    <col min="2580" max="2580" width="13" style="14" customWidth="1"/>
    <col min="2581" max="2581" width="18.75" style="14" customWidth="1"/>
    <col min="2582" max="2821" width="9" style="14"/>
    <col min="2822" max="2822" width="7" style="14" customWidth="1"/>
    <col min="2823" max="2823" width="16.25" style="14" customWidth="1"/>
    <col min="2824" max="2824" width="21.375" style="14" customWidth="1"/>
    <col min="2825" max="2826" width="17" style="14" customWidth="1"/>
    <col min="2827" max="2827" width="22.875" style="14" customWidth="1"/>
    <col min="2828" max="2828" width="21.875" style="14" customWidth="1"/>
    <col min="2829" max="2830" width="9" style="14"/>
    <col min="2831" max="2831" width="9.625" style="14" customWidth="1"/>
    <col min="2832" max="2832" width="11.5" style="14" customWidth="1"/>
    <col min="2833" max="2833" width="10.375" style="14" customWidth="1"/>
    <col min="2834" max="2834" width="9" style="14"/>
    <col min="2835" max="2835" width="9.25" style="14" bestFit="1" customWidth="1"/>
    <col min="2836" max="2836" width="13" style="14" customWidth="1"/>
    <col min="2837" max="2837" width="18.75" style="14" customWidth="1"/>
    <col min="2838" max="3077" width="9" style="14"/>
    <col min="3078" max="3078" width="7" style="14" customWidth="1"/>
    <col min="3079" max="3079" width="16.25" style="14" customWidth="1"/>
    <col min="3080" max="3080" width="21.375" style="14" customWidth="1"/>
    <col min="3081" max="3082" width="17" style="14" customWidth="1"/>
    <col min="3083" max="3083" width="22.875" style="14" customWidth="1"/>
    <col min="3084" max="3084" width="21.875" style="14" customWidth="1"/>
    <col min="3085" max="3086" width="9" style="14"/>
    <col min="3087" max="3087" width="9.625" style="14" customWidth="1"/>
    <col min="3088" max="3088" width="11.5" style="14" customWidth="1"/>
    <col min="3089" max="3089" width="10.375" style="14" customWidth="1"/>
    <col min="3090" max="3090" width="9" style="14"/>
    <col min="3091" max="3091" width="9.25" style="14" bestFit="1" customWidth="1"/>
    <col min="3092" max="3092" width="13" style="14" customWidth="1"/>
    <col min="3093" max="3093" width="18.75" style="14" customWidth="1"/>
    <col min="3094" max="3333" width="9" style="14"/>
    <col min="3334" max="3334" width="7" style="14" customWidth="1"/>
    <col min="3335" max="3335" width="16.25" style="14" customWidth="1"/>
    <col min="3336" max="3336" width="21.375" style="14" customWidth="1"/>
    <col min="3337" max="3338" width="17" style="14" customWidth="1"/>
    <col min="3339" max="3339" width="22.875" style="14" customWidth="1"/>
    <col min="3340" max="3340" width="21.875" style="14" customWidth="1"/>
    <col min="3341" max="3342" width="9" style="14"/>
    <col min="3343" max="3343" width="9.625" style="14" customWidth="1"/>
    <col min="3344" max="3344" width="11.5" style="14" customWidth="1"/>
    <col min="3345" max="3345" width="10.375" style="14" customWidth="1"/>
    <col min="3346" max="3346" width="9" style="14"/>
    <col min="3347" max="3347" width="9.25" style="14" bestFit="1" customWidth="1"/>
    <col min="3348" max="3348" width="13" style="14" customWidth="1"/>
    <col min="3349" max="3349" width="18.75" style="14" customWidth="1"/>
    <col min="3350" max="3589" width="9" style="14"/>
    <col min="3590" max="3590" width="7" style="14" customWidth="1"/>
    <col min="3591" max="3591" width="16.25" style="14" customWidth="1"/>
    <col min="3592" max="3592" width="21.375" style="14" customWidth="1"/>
    <col min="3593" max="3594" width="17" style="14" customWidth="1"/>
    <col min="3595" max="3595" width="22.875" style="14" customWidth="1"/>
    <col min="3596" max="3596" width="21.875" style="14" customWidth="1"/>
    <col min="3597" max="3598" width="9" style="14"/>
    <col min="3599" max="3599" width="9.625" style="14" customWidth="1"/>
    <col min="3600" max="3600" width="11.5" style="14" customWidth="1"/>
    <col min="3601" max="3601" width="10.375" style="14" customWidth="1"/>
    <col min="3602" max="3602" width="9" style="14"/>
    <col min="3603" max="3603" width="9.25" style="14" bestFit="1" customWidth="1"/>
    <col min="3604" max="3604" width="13" style="14" customWidth="1"/>
    <col min="3605" max="3605" width="18.75" style="14" customWidth="1"/>
    <col min="3606" max="3845" width="9" style="14"/>
    <col min="3846" max="3846" width="7" style="14" customWidth="1"/>
    <col min="3847" max="3847" width="16.25" style="14" customWidth="1"/>
    <col min="3848" max="3848" width="21.375" style="14" customWidth="1"/>
    <col min="3849" max="3850" width="17" style="14" customWidth="1"/>
    <col min="3851" max="3851" width="22.875" style="14" customWidth="1"/>
    <col min="3852" max="3852" width="21.875" style="14" customWidth="1"/>
    <col min="3853" max="3854" width="9" style="14"/>
    <col min="3855" max="3855" width="9.625" style="14" customWidth="1"/>
    <col min="3856" max="3856" width="11.5" style="14" customWidth="1"/>
    <col min="3857" max="3857" width="10.375" style="14" customWidth="1"/>
    <col min="3858" max="3858" width="9" style="14"/>
    <col min="3859" max="3859" width="9.25" style="14" bestFit="1" customWidth="1"/>
    <col min="3860" max="3860" width="13" style="14" customWidth="1"/>
    <col min="3861" max="3861" width="18.75" style="14" customWidth="1"/>
    <col min="3862" max="4101" width="9" style="14"/>
    <col min="4102" max="4102" width="7" style="14" customWidth="1"/>
    <col min="4103" max="4103" width="16.25" style="14" customWidth="1"/>
    <col min="4104" max="4104" width="21.375" style="14" customWidth="1"/>
    <col min="4105" max="4106" width="17" style="14" customWidth="1"/>
    <col min="4107" max="4107" width="22.875" style="14" customWidth="1"/>
    <col min="4108" max="4108" width="21.875" style="14" customWidth="1"/>
    <col min="4109" max="4110" width="9" style="14"/>
    <col min="4111" max="4111" width="9.625" style="14" customWidth="1"/>
    <col min="4112" max="4112" width="11.5" style="14" customWidth="1"/>
    <col min="4113" max="4113" width="10.375" style="14" customWidth="1"/>
    <col min="4114" max="4114" width="9" style="14"/>
    <col min="4115" max="4115" width="9.25" style="14" bestFit="1" customWidth="1"/>
    <col min="4116" max="4116" width="13" style="14" customWidth="1"/>
    <col min="4117" max="4117" width="18.75" style="14" customWidth="1"/>
    <col min="4118" max="4357" width="9" style="14"/>
    <col min="4358" max="4358" width="7" style="14" customWidth="1"/>
    <col min="4359" max="4359" width="16.25" style="14" customWidth="1"/>
    <col min="4360" max="4360" width="21.375" style="14" customWidth="1"/>
    <col min="4361" max="4362" width="17" style="14" customWidth="1"/>
    <col min="4363" max="4363" width="22.875" style="14" customWidth="1"/>
    <col min="4364" max="4364" width="21.875" style="14" customWidth="1"/>
    <col min="4365" max="4366" width="9" style="14"/>
    <col min="4367" max="4367" width="9.625" style="14" customWidth="1"/>
    <col min="4368" max="4368" width="11.5" style="14" customWidth="1"/>
    <col min="4369" max="4369" width="10.375" style="14" customWidth="1"/>
    <col min="4370" max="4370" width="9" style="14"/>
    <col min="4371" max="4371" width="9.25" style="14" bestFit="1" customWidth="1"/>
    <col min="4372" max="4372" width="13" style="14" customWidth="1"/>
    <col min="4373" max="4373" width="18.75" style="14" customWidth="1"/>
    <col min="4374" max="4613" width="9" style="14"/>
    <col min="4614" max="4614" width="7" style="14" customWidth="1"/>
    <col min="4615" max="4615" width="16.25" style="14" customWidth="1"/>
    <col min="4616" max="4616" width="21.375" style="14" customWidth="1"/>
    <col min="4617" max="4618" width="17" style="14" customWidth="1"/>
    <col min="4619" max="4619" width="22.875" style="14" customWidth="1"/>
    <col min="4620" max="4620" width="21.875" style="14" customWidth="1"/>
    <col min="4621" max="4622" width="9" style="14"/>
    <col min="4623" max="4623" width="9.625" style="14" customWidth="1"/>
    <col min="4624" max="4624" width="11.5" style="14" customWidth="1"/>
    <col min="4625" max="4625" width="10.375" style="14" customWidth="1"/>
    <col min="4626" max="4626" width="9" style="14"/>
    <col min="4627" max="4627" width="9.25" style="14" bestFit="1" customWidth="1"/>
    <col min="4628" max="4628" width="13" style="14" customWidth="1"/>
    <col min="4629" max="4629" width="18.75" style="14" customWidth="1"/>
    <col min="4630" max="4869" width="9" style="14"/>
    <col min="4870" max="4870" width="7" style="14" customWidth="1"/>
    <col min="4871" max="4871" width="16.25" style="14" customWidth="1"/>
    <col min="4872" max="4872" width="21.375" style="14" customWidth="1"/>
    <col min="4873" max="4874" width="17" style="14" customWidth="1"/>
    <col min="4875" max="4875" width="22.875" style="14" customWidth="1"/>
    <col min="4876" max="4876" width="21.875" style="14" customWidth="1"/>
    <col min="4877" max="4878" width="9" style="14"/>
    <col min="4879" max="4879" width="9.625" style="14" customWidth="1"/>
    <col min="4880" max="4880" width="11.5" style="14" customWidth="1"/>
    <col min="4881" max="4881" width="10.375" style="14" customWidth="1"/>
    <col min="4882" max="4882" width="9" style="14"/>
    <col min="4883" max="4883" width="9.25" style="14" bestFit="1" customWidth="1"/>
    <col min="4884" max="4884" width="13" style="14" customWidth="1"/>
    <col min="4885" max="4885" width="18.75" style="14" customWidth="1"/>
    <col min="4886" max="5125" width="9" style="14"/>
    <col min="5126" max="5126" width="7" style="14" customWidth="1"/>
    <col min="5127" max="5127" width="16.25" style="14" customWidth="1"/>
    <col min="5128" max="5128" width="21.375" style="14" customWidth="1"/>
    <col min="5129" max="5130" width="17" style="14" customWidth="1"/>
    <col min="5131" max="5131" width="22.875" style="14" customWidth="1"/>
    <col min="5132" max="5132" width="21.875" style="14" customWidth="1"/>
    <col min="5133" max="5134" width="9" style="14"/>
    <col min="5135" max="5135" width="9.625" style="14" customWidth="1"/>
    <col min="5136" max="5136" width="11.5" style="14" customWidth="1"/>
    <col min="5137" max="5137" width="10.375" style="14" customWidth="1"/>
    <col min="5138" max="5138" width="9" style="14"/>
    <col min="5139" max="5139" width="9.25" style="14" bestFit="1" customWidth="1"/>
    <col min="5140" max="5140" width="13" style="14" customWidth="1"/>
    <col min="5141" max="5141" width="18.75" style="14" customWidth="1"/>
    <col min="5142" max="5381" width="9" style="14"/>
    <col min="5382" max="5382" width="7" style="14" customWidth="1"/>
    <col min="5383" max="5383" width="16.25" style="14" customWidth="1"/>
    <col min="5384" max="5384" width="21.375" style="14" customWidth="1"/>
    <col min="5385" max="5386" width="17" style="14" customWidth="1"/>
    <col min="5387" max="5387" width="22.875" style="14" customWidth="1"/>
    <col min="5388" max="5388" width="21.875" style="14" customWidth="1"/>
    <col min="5389" max="5390" width="9" style="14"/>
    <col min="5391" max="5391" width="9.625" style="14" customWidth="1"/>
    <col min="5392" max="5392" width="11.5" style="14" customWidth="1"/>
    <col min="5393" max="5393" width="10.375" style="14" customWidth="1"/>
    <col min="5394" max="5394" width="9" style="14"/>
    <col min="5395" max="5395" width="9.25" style="14" bestFit="1" customWidth="1"/>
    <col min="5396" max="5396" width="13" style="14" customWidth="1"/>
    <col min="5397" max="5397" width="18.75" style="14" customWidth="1"/>
    <col min="5398" max="5637" width="9" style="14"/>
    <col min="5638" max="5638" width="7" style="14" customWidth="1"/>
    <col min="5639" max="5639" width="16.25" style="14" customWidth="1"/>
    <col min="5640" max="5640" width="21.375" style="14" customWidth="1"/>
    <col min="5641" max="5642" width="17" style="14" customWidth="1"/>
    <col min="5643" max="5643" width="22.875" style="14" customWidth="1"/>
    <col min="5644" max="5644" width="21.875" style="14" customWidth="1"/>
    <col min="5645" max="5646" width="9" style="14"/>
    <col min="5647" max="5647" width="9.625" style="14" customWidth="1"/>
    <col min="5648" max="5648" width="11.5" style="14" customWidth="1"/>
    <col min="5649" max="5649" width="10.375" style="14" customWidth="1"/>
    <col min="5650" max="5650" width="9" style="14"/>
    <col min="5651" max="5651" width="9.25" style="14" bestFit="1" customWidth="1"/>
    <col min="5652" max="5652" width="13" style="14" customWidth="1"/>
    <col min="5653" max="5653" width="18.75" style="14" customWidth="1"/>
    <col min="5654" max="5893" width="9" style="14"/>
    <col min="5894" max="5894" width="7" style="14" customWidth="1"/>
    <col min="5895" max="5895" width="16.25" style="14" customWidth="1"/>
    <col min="5896" max="5896" width="21.375" style="14" customWidth="1"/>
    <col min="5897" max="5898" width="17" style="14" customWidth="1"/>
    <col min="5899" max="5899" width="22.875" style="14" customWidth="1"/>
    <col min="5900" max="5900" width="21.875" style="14" customWidth="1"/>
    <col min="5901" max="5902" width="9" style="14"/>
    <col min="5903" max="5903" width="9.625" style="14" customWidth="1"/>
    <col min="5904" max="5904" width="11.5" style="14" customWidth="1"/>
    <col min="5905" max="5905" width="10.375" style="14" customWidth="1"/>
    <col min="5906" max="5906" width="9" style="14"/>
    <col min="5907" max="5907" width="9.25" style="14" bestFit="1" customWidth="1"/>
    <col min="5908" max="5908" width="13" style="14" customWidth="1"/>
    <col min="5909" max="5909" width="18.75" style="14" customWidth="1"/>
    <col min="5910" max="6149" width="9" style="14"/>
    <col min="6150" max="6150" width="7" style="14" customWidth="1"/>
    <col min="6151" max="6151" width="16.25" style="14" customWidth="1"/>
    <col min="6152" max="6152" width="21.375" style="14" customWidth="1"/>
    <col min="6153" max="6154" width="17" style="14" customWidth="1"/>
    <col min="6155" max="6155" width="22.875" style="14" customWidth="1"/>
    <col min="6156" max="6156" width="21.875" style="14" customWidth="1"/>
    <col min="6157" max="6158" width="9" style="14"/>
    <col min="6159" max="6159" width="9.625" style="14" customWidth="1"/>
    <col min="6160" max="6160" width="11.5" style="14" customWidth="1"/>
    <col min="6161" max="6161" width="10.375" style="14" customWidth="1"/>
    <col min="6162" max="6162" width="9" style="14"/>
    <col min="6163" max="6163" width="9.25" style="14" bestFit="1" customWidth="1"/>
    <col min="6164" max="6164" width="13" style="14" customWidth="1"/>
    <col min="6165" max="6165" width="18.75" style="14" customWidth="1"/>
    <col min="6166" max="6405" width="9" style="14"/>
    <col min="6406" max="6406" width="7" style="14" customWidth="1"/>
    <col min="6407" max="6407" width="16.25" style="14" customWidth="1"/>
    <col min="6408" max="6408" width="21.375" style="14" customWidth="1"/>
    <col min="6409" max="6410" width="17" style="14" customWidth="1"/>
    <col min="6411" max="6411" width="22.875" style="14" customWidth="1"/>
    <col min="6412" max="6412" width="21.875" style="14" customWidth="1"/>
    <col min="6413" max="6414" width="9" style="14"/>
    <col min="6415" max="6415" width="9.625" style="14" customWidth="1"/>
    <col min="6416" max="6416" width="11.5" style="14" customWidth="1"/>
    <col min="6417" max="6417" width="10.375" style="14" customWidth="1"/>
    <col min="6418" max="6418" width="9" style="14"/>
    <col min="6419" max="6419" width="9.25" style="14" bestFit="1" customWidth="1"/>
    <col min="6420" max="6420" width="13" style="14" customWidth="1"/>
    <col min="6421" max="6421" width="18.75" style="14" customWidth="1"/>
    <col min="6422" max="6661" width="9" style="14"/>
    <col min="6662" max="6662" width="7" style="14" customWidth="1"/>
    <col min="6663" max="6663" width="16.25" style="14" customWidth="1"/>
    <col min="6664" max="6664" width="21.375" style="14" customWidth="1"/>
    <col min="6665" max="6666" width="17" style="14" customWidth="1"/>
    <col min="6667" max="6667" width="22.875" style="14" customWidth="1"/>
    <col min="6668" max="6668" width="21.875" style="14" customWidth="1"/>
    <col min="6669" max="6670" width="9" style="14"/>
    <col min="6671" max="6671" width="9.625" style="14" customWidth="1"/>
    <col min="6672" max="6672" width="11.5" style="14" customWidth="1"/>
    <col min="6673" max="6673" width="10.375" style="14" customWidth="1"/>
    <col min="6674" max="6674" width="9" style="14"/>
    <col min="6675" max="6675" width="9.25" style="14" bestFit="1" customWidth="1"/>
    <col min="6676" max="6676" width="13" style="14" customWidth="1"/>
    <col min="6677" max="6677" width="18.75" style="14" customWidth="1"/>
    <col min="6678" max="6917" width="9" style="14"/>
    <col min="6918" max="6918" width="7" style="14" customWidth="1"/>
    <col min="6919" max="6919" width="16.25" style="14" customWidth="1"/>
    <col min="6920" max="6920" width="21.375" style="14" customWidth="1"/>
    <col min="6921" max="6922" width="17" style="14" customWidth="1"/>
    <col min="6923" max="6923" width="22.875" style="14" customWidth="1"/>
    <col min="6924" max="6924" width="21.875" style="14" customWidth="1"/>
    <col min="6925" max="6926" width="9" style="14"/>
    <col min="6927" max="6927" width="9.625" style="14" customWidth="1"/>
    <col min="6928" max="6928" width="11.5" style="14" customWidth="1"/>
    <col min="6929" max="6929" width="10.375" style="14" customWidth="1"/>
    <col min="6930" max="6930" width="9" style="14"/>
    <col min="6931" max="6931" width="9.25" style="14" bestFit="1" customWidth="1"/>
    <col min="6932" max="6932" width="13" style="14" customWidth="1"/>
    <col min="6933" max="6933" width="18.75" style="14" customWidth="1"/>
    <col min="6934" max="7173" width="9" style="14"/>
    <col min="7174" max="7174" width="7" style="14" customWidth="1"/>
    <col min="7175" max="7175" width="16.25" style="14" customWidth="1"/>
    <col min="7176" max="7176" width="21.375" style="14" customWidth="1"/>
    <col min="7177" max="7178" width="17" style="14" customWidth="1"/>
    <col min="7179" max="7179" width="22.875" style="14" customWidth="1"/>
    <col min="7180" max="7180" width="21.875" style="14" customWidth="1"/>
    <col min="7181" max="7182" width="9" style="14"/>
    <col min="7183" max="7183" width="9.625" style="14" customWidth="1"/>
    <col min="7184" max="7184" width="11.5" style="14" customWidth="1"/>
    <col min="7185" max="7185" width="10.375" style="14" customWidth="1"/>
    <col min="7186" max="7186" width="9" style="14"/>
    <col min="7187" max="7187" width="9.25" style="14" bestFit="1" customWidth="1"/>
    <col min="7188" max="7188" width="13" style="14" customWidth="1"/>
    <col min="7189" max="7189" width="18.75" style="14" customWidth="1"/>
    <col min="7190" max="7429" width="9" style="14"/>
    <col min="7430" max="7430" width="7" style="14" customWidth="1"/>
    <col min="7431" max="7431" width="16.25" style="14" customWidth="1"/>
    <col min="7432" max="7432" width="21.375" style="14" customWidth="1"/>
    <col min="7433" max="7434" width="17" style="14" customWidth="1"/>
    <col min="7435" max="7435" width="22.875" style="14" customWidth="1"/>
    <col min="7436" max="7436" width="21.875" style="14" customWidth="1"/>
    <col min="7437" max="7438" width="9" style="14"/>
    <col min="7439" max="7439" width="9.625" style="14" customWidth="1"/>
    <col min="7440" max="7440" width="11.5" style="14" customWidth="1"/>
    <col min="7441" max="7441" width="10.375" style="14" customWidth="1"/>
    <col min="7442" max="7442" width="9" style="14"/>
    <col min="7443" max="7443" width="9.25" style="14" bestFit="1" customWidth="1"/>
    <col min="7444" max="7444" width="13" style="14" customWidth="1"/>
    <col min="7445" max="7445" width="18.75" style="14" customWidth="1"/>
    <col min="7446" max="7685" width="9" style="14"/>
    <col min="7686" max="7686" width="7" style="14" customWidth="1"/>
    <col min="7687" max="7687" width="16.25" style="14" customWidth="1"/>
    <col min="7688" max="7688" width="21.375" style="14" customWidth="1"/>
    <col min="7689" max="7690" width="17" style="14" customWidth="1"/>
    <col min="7691" max="7691" width="22.875" style="14" customWidth="1"/>
    <col min="7692" max="7692" width="21.875" style="14" customWidth="1"/>
    <col min="7693" max="7694" width="9" style="14"/>
    <col min="7695" max="7695" width="9.625" style="14" customWidth="1"/>
    <col min="7696" max="7696" width="11.5" style="14" customWidth="1"/>
    <col min="7697" max="7697" width="10.375" style="14" customWidth="1"/>
    <col min="7698" max="7698" width="9" style="14"/>
    <col min="7699" max="7699" width="9.25" style="14" bestFit="1" customWidth="1"/>
    <col min="7700" max="7700" width="13" style="14" customWidth="1"/>
    <col min="7701" max="7701" width="18.75" style="14" customWidth="1"/>
    <col min="7702" max="7941" width="9" style="14"/>
    <col min="7942" max="7942" width="7" style="14" customWidth="1"/>
    <col min="7943" max="7943" width="16.25" style="14" customWidth="1"/>
    <col min="7944" max="7944" width="21.375" style="14" customWidth="1"/>
    <col min="7945" max="7946" width="17" style="14" customWidth="1"/>
    <col min="7947" max="7947" width="22.875" style="14" customWidth="1"/>
    <col min="7948" max="7948" width="21.875" style="14" customWidth="1"/>
    <col min="7949" max="7950" width="9" style="14"/>
    <col min="7951" max="7951" width="9.625" style="14" customWidth="1"/>
    <col min="7952" max="7952" width="11.5" style="14" customWidth="1"/>
    <col min="7953" max="7953" width="10.375" style="14" customWidth="1"/>
    <col min="7954" max="7954" width="9" style="14"/>
    <col min="7955" max="7955" width="9.25" style="14" bestFit="1" customWidth="1"/>
    <col min="7956" max="7956" width="13" style="14" customWidth="1"/>
    <col min="7957" max="7957" width="18.75" style="14" customWidth="1"/>
    <col min="7958" max="8197" width="9" style="14"/>
    <col min="8198" max="8198" width="7" style="14" customWidth="1"/>
    <col min="8199" max="8199" width="16.25" style="14" customWidth="1"/>
    <col min="8200" max="8200" width="21.375" style="14" customWidth="1"/>
    <col min="8201" max="8202" width="17" style="14" customWidth="1"/>
    <col min="8203" max="8203" width="22.875" style="14" customWidth="1"/>
    <col min="8204" max="8204" width="21.875" style="14" customWidth="1"/>
    <col min="8205" max="8206" width="9" style="14"/>
    <col min="8207" max="8207" width="9.625" style="14" customWidth="1"/>
    <col min="8208" max="8208" width="11.5" style="14" customWidth="1"/>
    <col min="8209" max="8209" width="10.375" style="14" customWidth="1"/>
    <col min="8210" max="8210" width="9" style="14"/>
    <col min="8211" max="8211" width="9.25" style="14" bestFit="1" customWidth="1"/>
    <col min="8212" max="8212" width="13" style="14" customWidth="1"/>
    <col min="8213" max="8213" width="18.75" style="14" customWidth="1"/>
    <col min="8214" max="8453" width="9" style="14"/>
    <col min="8454" max="8454" width="7" style="14" customWidth="1"/>
    <col min="8455" max="8455" width="16.25" style="14" customWidth="1"/>
    <col min="8456" max="8456" width="21.375" style="14" customWidth="1"/>
    <col min="8457" max="8458" width="17" style="14" customWidth="1"/>
    <col min="8459" max="8459" width="22.875" style="14" customWidth="1"/>
    <col min="8460" max="8460" width="21.875" style="14" customWidth="1"/>
    <col min="8461" max="8462" width="9" style="14"/>
    <col min="8463" max="8463" width="9.625" style="14" customWidth="1"/>
    <col min="8464" max="8464" width="11.5" style="14" customWidth="1"/>
    <col min="8465" max="8465" width="10.375" style="14" customWidth="1"/>
    <col min="8466" max="8466" width="9" style="14"/>
    <col min="8467" max="8467" width="9.25" style="14" bestFit="1" customWidth="1"/>
    <col min="8468" max="8468" width="13" style="14" customWidth="1"/>
    <col min="8469" max="8469" width="18.75" style="14" customWidth="1"/>
    <col min="8470" max="8709" width="9" style="14"/>
    <col min="8710" max="8710" width="7" style="14" customWidth="1"/>
    <col min="8711" max="8711" width="16.25" style="14" customWidth="1"/>
    <col min="8712" max="8712" width="21.375" style="14" customWidth="1"/>
    <col min="8713" max="8714" width="17" style="14" customWidth="1"/>
    <col min="8715" max="8715" width="22.875" style="14" customWidth="1"/>
    <col min="8716" max="8716" width="21.875" style="14" customWidth="1"/>
    <col min="8717" max="8718" width="9" style="14"/>
    <col min="8719" max="8719" width="9.625" style="14" customWidth="1"/>
    <col min="8720" max="8720" width="11.5" style="14" customWidth="1"/>
    <col min="8721" max="8721" width="10.375" style="14" customWidth="1"/>
    <col min="8722" max="8722" width="9" style="14"/>
    <col min="8723" max="8723" width="9.25" style="14" bestFit="1" customWidth="1"/>
    <col min="8724" max="8724" width="13" style="14" customWidth="1"/>
    <col min="8725" max="8725" width="18.75" style="14" customWidth="1"/>
    <col min="8726" max="8965" width="9" style="14"/>
    <col min="8966" max="8966" width="7" style="14" customWidth="1"/>
    <col min="8967" max="8967" width="16.25" style="14" customWidth="1"/>
    <col min="8968" max="8968" width="21.375" style="14" customWidth="1"/>
    <col min="8969" max="8970" width="17" style="14" customWidth="1"/>
    <col min="8971" max="8971" width="22.875" style="14" customWidth="1"/>
    <col min="8972" max="8972" width="21.875" style="14" customWidth="1"/>
    <col min="8973" max="8974" width="9" style="14"/>
    <col min="8975" max="8975" width="9.625" style="14" customWidth="1"/>
    <col min="8976" max="8976" width="11.5" style="14" customWidth="1"/>
    <col min="8977" max="8977" width="10.375" style="14" customWidth="1"/>
    <col min="8978" max="8978" width="9" style="14"/>
    <col min="8979" max="8979" width="9.25" style="14" bestFit="1" customWidth="1"/>
    <col min="8980" max="8980" width="13" style="14" customWidth="1"/>
    <col min="8981" max="8981" width="18.75" style="14" customWidth="1"/>
    <col min="8982" max="9221" width="9" style="14"/>
    <col min="9222" max="9222" width="7" style="14" customWidth="1"/>
    <col min="9223" max="9223" width="16.25" style="14" customWidth="1"/>
    <col min="9224" max="9224" width="21.375" style="14" customWidth="1"/>
    <col min="9225" max="9226" width="17" style="14" customWidth="1"/>
    <col min="9227" max="9227" width="22.875" style="14" customWidth="1"/>
    <col min="9228" max="9228" width="21.875" style="14" customWidth="1"/>
    <col min="9229" max="9230" width="9" style="14"/>
    <col min="9231" max="9231" width="9.625" style="14" customWidth="1"/>
    <col min="9232" max="9232" width="11.5" style="14" customWidth="1"/>
    <col min="9233" max="9233" width="10.375" style="14" customWidth="1"/>
    <col min="9234" max="9234" width="9" style="14"/>
    <col min="9235" max="9235" width="9.25" style="14" bestFit="1" customWidth="1"/>
    <col min="9236" max="9236" width="13" style="14" customWidth="1"/>
    <col min="9237" max="9237" width="18.75" style="14" customWidth="1"/>
    <col min="9238" max="9477" width="9" style="14"/>
    <col min="9478" max="9478" width="7" style="14" customWidth="1"/>
    <col min="9479" max="9479" width="16.25" style="14" customWidth="1"/>
    <col min="9480" max="9480" width="21.375" style="14" customWidth="1"/>
    <col min="9481" max="9482" width="17" style="14" customWidth="1"/>
    <col min="9483" max="9483" width="22.875" style="14" customWidth="1"/>
    <col min="9484" max="9484" width="21.875" style="14" customWidth="1"/>
    <col min="9485" max="9486" width="9" style="14"/>
    <col min="9487" max="9487" width="9.625" style="14" customWidth="1"/>
    <col min="9488" max="9488" width="11.5" style="14" customWidth="1"/>
    <col min="9489" max="9489" width="10.375" style="14" customWidth="1"/>
    <col min="9490" max="9490" width="9" style="14"/>
    <col min="9491" max="9491" width="9.25" style="14" bestFit="1" customWidth="1"/>
    <col min="9492" max="9492" width="13" style="14" customWidth="1"/>
    <col min="9493" max="9493" width="18.75" style="14" customWidth="1"/>
    <col min="9494" max="9733" width="9" style="14"/>
    <col min="9734" max="9734" width="7" style="14" customWidth="1"/>
    <col min="9735" max="9735" width="16.25" style="14" customWidth="1"/>
    <col min="9736" max="9736" width="21.375" style="14" customWidth="1"/>
    <col min="9737" max="9738" width="17" style="14" customWidth="1"/>
    <col min="9739" max="9739" width="22.875" style="14" customWidth="1"/>
    <col min="9740" max="9740" width="21.875" style="14" customWidth="1"/>
    <col min="9741" max="9742" width="9" style="14"/>
    <col min="9743" max="9743" width="9.625" style="14" customWidth="1"/>
    <col min="9744" max="9744" width="11.5" style="14" customWidth="1"/>
    <col min="9745" max="9745" width="10.375" style="14" customWidth="1"/>
    <col min="9746" max="9746" width="9" style="14"/>
    <col min="9747" max="9747" width="9.25" style="14" bestFit="1" customWidth="1"/>
    <col min="9748" max="9748" width="13" style="14" customWidth="1"/>
    <col min="9749" max="9749" width="18.75" style="14" customWidth="1"/>
    <col min="9750" max="9989" width="9" style="14"/>
    <col min="9990" max="9990" width="7" style="14" customWidth="1"/>
    <col min="9991" max="9991" width="16.25" style="14" customWidth="1"/>
    <col min="9992" max="9992" width="21.375" style="14" customWidth="1"/>
    <col min="9993" max="9994" width="17" style="14" customWidth="1"/>
    <col min="9995" max="9995" width="22.875" style="14" customWidth="1"/>
    <col min="9996" max="9996" width="21.875" style="14" customWidth="1"/>
    <col min="9997" max="9998" width="9" style="14"/>
    <col min="9999" max="9999" width="9.625" style="14" customWidth="1"/>
    <col min="10000" max="10000" width="11.5" style="14" customWidth="1"/>
    <col min="10001" max="10001" width="10.375" style="14" customWidth="1"/>
    <col min="10002" max="10002" width="9" style="14"/>
    <col min="10003" max="10003" width="9.25" style="14" bestFit="1" customWidth="1"/>
    <col min="10004" max="10004" width="13" style="14" customWidth="1"/>
    <col min="10005" max="10005" width="18.75" style="14" customWidth="1"/>
    <col min="10006" max="10245" width="9" style="14"/>
    <col min="10246" max="10246" width="7" style="14" customWidth="1"/>
    <col min="10247" max="10247" width="16.25" style="14" customWidth="1"/>
    <col min="10248" max="10248" width="21.375" style="14" customWidth="1"/>
    <col min="10249" max="10250" width="17" style="14" customWidth="1"/>
    <col min="10251" max="10251" width="22.875" style="14" customWidth="1"/>
    <col min="10252" max="10252" width="21.875" style="14" customWidth="1"/>
    <col min="10253" max="10254" width="9" style="14"/>
    <col min="10255" max="10255" width="9.625" style="14" customWidth="1"/>
    <col min="10256" max="10256" width="11.5" style="14" customWidth="1"/>
    <col min="10257" max="10257" width="10.375" style="14" customWidth="1"/>
    <col min="10258" max="10258" width="9" style="14"/>
    <col min="10259" max="10259" width="9.25" style="14" bestFit="1" customWidth="1"/>
    <col min="10260" max="10260" width="13" style="14" customWidth="1"/>
    <col min="10261" max="10261" width="18.75" style="14" customWidth="1"/>
    <col min="10262" max="10501" width="9" style="14"/>
    <col min="10502" max="10502" width="7" style="14" customWidth="1"/>
    <col min="10503" max="10503" width="16.25" style="14" customWidth="1"/>
    <col min="10504" max="10504" width="21.375" style="14" customWidth="1"/>
    <col min="10505" max="10506" width="17" style="14" customWidth="1"/>
    <col min="10507" max="10507" width="22.875" style="14" customWidth="1"/>
    <col min="10508" max="10508" width="21.875" style="14" customWidth="1"/>
    <col min="10509" max="10510" width="9" style="14"/>
    <col min="10511" max="10511" width="9.625" style="14" customWidth="1"/>
    <col min="10512" max="10512" width="11.5" style="14" customWidth="1"/>
    <col min="10513" max="10513" width="10.375" style="14" customWidth="1"/>
    <col min="10514" max="10514" width="9" style="14"/>
    <col min="10515" max="10515" width="9.25" style="14" bestFit="1" customWidth="1"/>
    <col min="10516" max="10516" width="13" style="14" customWidth="1"/>
    <col min="10517" max="10517" width="18.75" style="14" customWidth="1"/>
    <col min="10518" max="10757" width="9" style="14"/>
    <col min="10758" max="10758" width="7" style="14" customWidth="1"/>
    <col min="10759" max="10759" width="16.25" style="14" customWidth="1"/>
    <col min="10760" max="10760" width="21.375" style="14" customWidth="1"/>
    <col min="10761" max="10762" width="17" style="14" customWidth="1"/>
    <col min="10763" max="10763" width="22.875" style="14" customWidth="1"/>
    <col min="10764" max="10764" width="21.875" style="14" customWidth="1"/>
    <col min="10765" max="10766" width="9" style="14"/>
    <col min="10767" max="10767" width="9.625" style="14" customWidth="1"/>
    <col min="10768" max="10768" width="11.5" style="14" customWidth="1"/>
    <col min="10769" max="10769" width="10.375" style="14" customWidth="1"/>
    <col min="10770" max="10770" width="9" style="14"/>
    <col min="10771" max="10771" width="9.25" style="14" bestFit="1" customWidth="1"/>
    <col min="10772" max="10772" width="13" style="14" customWidth="1"/>
    <col min="10773" max="10773" width="18.75" style="14" customWidth="1"/>
    <col min="10774" max="11013" width="9" style="14"/>
    <col min="11014" max="11014" width="7" style="14" customWidth="1"/>
    <col min="11015" max="11015" width="16.25" style="14" customWidth="1"/>
    <col min="11016" max="11016" width="21.375" style="14" customWidth="1"/>
    <col min="11017" max="11018" width="17" style="14" customWidth="1"/>
    <col min="11019" max="11019" width="22.875" style="14" customWidth="1"/>
    <col min="11020" max="11020" width="21.875" style="14" customWidth="1"/>
    <col min="11021" max="11022" width="9" style="14"/>
    <col min="11023" max="11023" width="9.625" style="14" customWidth="1"/>
    <col min="11024" max="11024" width="11.5" style="14" customWidth="1"/>
    <col min="11025" max="11025" width="10.375" style="14" customWidth="1"/>
    <col min="11026" max="11026" width="9" style="14"/>
    <col min="11027" max="11027" width="9.25" style="14" bestFit="1" customWidth="1"/>
    <col min="11028" max="11028" width="13" style="14" customWidth="1"/>
    <col min="11029" max="11029" width="18.75" style="14" customWidth="1"/>
    <col min="11030" max="11269" width="9" style="14"/>
    <col min="11270" max="11270" width="7" style="14" customWidth="1"/>
    <col min="11271" max="11271" width="16.25" style="14" customWidth="1"/>
    <col min="11272" max="11272" width="21.375" style="14" customWidth="1"/>
    <col min="11273" max="11274" width="17" style="14" customWidth="1"/>
    <col min="11275" max="11275" width="22.875" style="14" customWidth="1"/>
    <col min="11276" max="11276" width="21.875" style="14" customWidth="1"/>
    <col min="11277" max="11278" width="9" style="14"/>
    <col min="11279" max="11279" width="9.625" style="14" customWidth="1"/>
    <col min="11280" max="11280" width="11.5" style="14" customWidth="1"/>
    <col min="11281" max="11281" width="10.375" style="14" customWidth="1"/>
    <col min="11282" max="11282" width="9" style="14"/>
    <col min="11283" max="11283" width="9.25" style="14" bestFit="1" customWidth="1"/>
    <col min="11284" max="11284" width="13" style="14" customWidth="1"/>
    <col min="11285" max="11285" width="18.75" style="14" customWidth="1"/>
    <col min="11286" max="11525" width="9" style="14"/>
    <col min="11526" max="11526" width="7" style="14" customWidth="1"/>
    <col min="11527" max="11527" width="16.25" style="14" customWidth="1"/>
    <col min="11528" max="11528" width="21.375" style="14" customWidth="1"/>
    <col min="11529" max="11530" width="17" style="14" customWidth="1"/>
    <col min="11531" max="11531" width="22.875" style="14" customWidth="1"/>
    <col min="11532" max="11532" width="21.875" style="14" customWidth="1"/>
    <col min="11533" max="11534" width="9" style="14"/>
    <col min="11535" max="11535" width="9.625" style="14" customWidth="1"/>
    <col min="11536" max="11536" width="11.5" style="14" customWidth="1"/>
    <col min="11537" max="11537" width="10.375" style="14" customWidth="1"/>
    <col min="11538" max="11538" width="9" style="14"/>
    <col min="11539" max="11539" width="9.25" style="14" bestFit="1" customWidth="1"/>
    <col min="11540" max="11540" width="13" style="14" customWidth="1"/>
    <col min="11541" max="11541" width="18.75" style="14" customWidth="1"/>
    <col min="11542" max="11781" width="9" style="14"/>
    <col min="11782" max="11782" width="7" style="14" customWidth="1"/>
    <col min="11783" max="11783" width="16.25" style="14" customWidth="1"/>
    <col min="11784" max="11784" width="21.375" style="14" customWidth="1"/>
    <col min="11785" max="11786" width="17" style="14" customWidth="1"/>
    <col min="11787" max="11787" width="22.875" style="14" customWidth="1"/>
    <col min="11788" max="11788" width="21.875" style="14" customWidth="1"/>
    <col min="11789" max="11790" width="9" style="14"/>
    <col min="11791" max="11791" width="9.625" style="14" customWidth="1"/>
    <col min="11792" max="11792" width="11.5" style="14" customWidth="1"/>
    <col min="11793" max="11793" width="10.375" style="14" customWidth="1"/>
    <col min="11794" max="11794" width="9" style="14"/>
    <col min="11795" max="11795" width="9.25" style="14" bestFit="1" customWidth="1"/>
    <col min="11796" max="11796" width="13" style="14" customWidth="1"/>
    <col min="11797" max="11797" width="18.75" style="14" customWidth="1"/>
    <col min="11798" max="12037" width="9" style="14"/>
    <col min="12038" max="12038" width="7" style="14" customWidth="1"/>
    <col min="12039" max="12039" width="16.25" style="14" customWidth="1"/>
    <col min="12040" max="12040" width="21.375" style="14" customWidth="1"/>
    <col min="12041" max="12042" width="17" style="14" customWidth="1"/>
    <col min="12043" max="12043" width="22.875" style="14" customWidth="1"/>
    <col min="12044" max="12044" width="21.875" style="14" customWidth="1"/>
    <col min="12045" max="12046" width="9" style="14"/>
    <col min="12047" max="12047" width="9.625" style="14" customWidth="1"/>
    <col min="12048" max="12048" width="11.5" style="14" customWidth="1"/>
    <col min="12049" max="12049" width="10.375" style="14" customWidth="1"/>
    <col min="12050" max="12050" width="9" style="14"/>
    <col min="12051" max="12051" width="9.25" style="14" bestFit="1" customWidth="1"/>
    <col min="12052" max="12052" width="13" style="14" customWidth="1"/>
    <col min="12053" max="12053" width="18.75" style="14" customWidth="1"/>
    <col min="12054" max="12293" width="9" style="14"/>
    <col min="12294" max="12294" width="7" style="14" customWidth="1"/>
    <col min="12295" max="12295" width="16.25" style="14" customWidth="1"/>
    <col min="12296" max="12296" width="21.375" style="14" customWidth="1"/>
    <col min="12297" max="12298" width="17" style="14" customWidth="1"/>
    <col min="12299" max="12299" width="22.875" style="14" customWidth="1"/>
    <col min="12300" max="12300" width="21.875" style="14" customWidth="1"/>
    <col min="12301" max="12302" width="9" style="14"/>
    <col min="12303" max="12303" width="9.625" style="14" customWidth="1"/>
    <col min="12304" max="12304" width="11.5" style="14" customWidth="1"/>
    <col min="12305" max="12305" width="10.375" style="14" customWidth="1"/>
    <col min="12306" max="12306" width="9" style="14"/>
    <col min="12307" max="12307" width="9.25" style="14" bestFit="1" customWidth="1"/>
    <col min="12308" max="12308" width="13" style="14" customWidth="1"/>
    <col min="12309" max="12309" width="18.75" style="14" customWidth="1"/>
    <col min="12310" max="12549" width="9" style="14"/>
    <col min="12550" max="12550" width="7" style="14" customWidth="1"/>
    <col min="12551" max="12551" width="16.25" style="14" customWidth="1"/>
    <col min="12552" max="12552" width="21.375" style="14" customWidth="1"/>
    <col min="12553" max="12554" width="17" style="14" customWidth="1"/>
    <col min="12555" max="12555" width="22.875" style="14" customWidth="1"/>
    <col min="12556" max="12556" width="21.875" style="14" customWidth="1"/>
    <col min="12557" max="12558" width="9" style="14"/>
    <col min="12559" max="12559" width="9.625" style="14" customWidth="1"/>
    <col min="12560" max="12560" width="11.5" style="14" customWidth="1"/>
    <col min="12561" max="12561" width="10.375" style="14" customWidth="1"/>
    <col min="12562" max="12562" width="9" style="14"/>
    <col min="12563" max="12563" width="9.25" style="14" bestFit="1" customWidth="1"/>
    <col min="12564" max="12564" width="13" style="14" customWidth="1"/>
    <col min="12565" max="12565" width="18.75" style="14" customWidth="1"/>
    <col min="12566" max="12805" width="9" style="14"/>
    <col min="12806" max="12806" width="7" style="14" customWidth="1"/>
    <col min="12807" max="12807" width="16.25" style="14" customWidth="1"/>
    <col min="12808" max="12808" width="21.375" style="14" customWidth="1"/>
    <col min="12809" max="12810" width="17" style="14" customWidth="1"/>
    <col min="12811" max="12811" width="22.875" style="14" customWidth="1"/>
    <col min="12812" max="12812" width="21.875" style="14" customWidth="1"/>
    <col min="12813" max="12814" width="9" style="14"/>
    <col min="12815" max="12815" width="9.625" style="14" customWidth="1"/>
    <col min="12816" max="12816" width="11.5" style="14" customWidth="1"/>
    <col min="12817" max="12817" width="10.375" style="14" customWidth="1"/>
    <col min="12818" max="12818" width="9" style="14"/>
    <col min="12819" max="12819" width="9.25" style="14" bestFit="1" customWidth="1"/>
    <col min="12820" max="12820" width="13" style="14" customWidth="1"/>
    <col min="12821" max="12821" width="18.75" style="14" customWidth="1"/>
    <col min="12822" max="13061" width="9" style="14"/>
    <col min="13062" max="13062" width="7" style="14" customWidth="1"/>
    <col min="13063" max="13063" width="16.25" style="14" customWidth="1"/>
    <col min="13064" max="13064" width="21.375" style="14" customWidth="1"/>
    <col min="13065" max="13066" width="17" style="14" customWidth="1"/>
    <col min="13067" max="13067" width="22.875" style="14" customWidth="1"/>
    <col min="13068" max="13068" width="21.875" style="14" customWidth="1"/>
    <col min="13069" max="13070" width="9" style="14"/>
    <col min="13071" max="13071" width="9.625" style="14" customWidth="1"/>
    <col min="13072" max="13072" width="11.5" style="14" customWidth="1"/>
    <col min="13073" max="13073" width="10.375" style="14" customWidth="1"/>
    <col min="13074" max="13074" width="9" style="14"/>
    <col min="13075" max="13075" width="9.25" style="14" bestFit="1" customWidth="1"/>
    <col min="13076" max="13076" width="13" style="14" customWidth="1"/>
    <col min="13077" max="13077" width="18.75" style="14" customWidth="1"/>
    <col min="13078" max="13317" width="9" style="14"/>
    <col min="13318" max="13318" width="7" style="14" customWidth="1"/>
    <col min="13319" max="13319" width="16.25" style="14" customWidth="1"/>
    <col min="13320" max="13320" width="21.375" style="14" customWidth="1"/>
    <col min="13321" max="13322" width="17" style="14" customWidth="1"/>
    <col min="13323" max="13323" width="22.875" style="14" customWidth="1"/>
    <col min="13324" max="13324" width="21.875" style="14" customWidth="1"/>
    <col min="13325" max="13326" width="9" style="14"/>
    <col min="13327" max="13327" width="9.625" style="14" customWidth="1"/>
    <col min="13328" max="13328" width="11.5" style="14" customWidth="1"/>
    <col min="13329" max="13329" width="10.375" style="14" customWidth="1"/>
    <col min="13330" max="13330" width="9" style="14"/>
    <col min="13331" max="13331" width="9.25" style="14" bestFit="1" customWidth="1"/>
    <col min="13332" max="13332" width="13" style="14" customWidth="1"/>
    <col min="13333" max="13333" width="18.75" style="14" customWidth="1"/>
    <col min="13334" max="13573" width="9" style="14"/>
    <col min="13574" max="13574" width="7" style="14" customWidth="1"/>
    <col min="13575" max="13575" width="16.25" style="14" customWidth="1"/>
    <col min="13576" max="13576" width="21.375" style="14" customWidth="1"/>
    <col min="13577" max="13578" width="17" style="14" customWidth="1"/>
    <col min="13579" max="13579" width="22.875" style="14" customWidth="1"/>
    <col min="13580" max="13580" width="21.875" style="14" customWidth="1"/>
    <col min="13581" max="13582" width="9" style="14"/>
    <col min="13583" max="13583" width="9.625" style="14" customWidth="1"/>
    <col min="13584" max="13584" width="11.5" style="14" customWidth="1"/>
    <col min="13585" max="13585" width="10.375" style="14" customWidth="1"/>
    <col min="13586" max="13586" width="9" style="14"/>
    <col min="13587" max="13587" width="9.25" style="14" bestFit="1" customWidth="1"/>
    <col min="13588" max="13588" width="13" style="14" customWidth="1"/>
    <col min="13589" max="13589" width="18.75" style="14" customWidth="1"/>
    <col min="13590" max="13829" width="9" style="14"/>
    <col min="13830" max="13830" width="7" style="14" customWidth="1"/>
    <col min="13831" max="13831" width="16.25" style="14" customWidth="1"/>
    <col min="13832" max="13832" width="21.375" style="14" customWidth="1"/>
    <col min="13833" max="13834" width="17" style="14" customWidth="1"/>
    <col min="13835" max="13835" width="22.875" style="14" customWidth="1"/>
    <col min="13836" max="13836" width="21.875" style="14" customWidth="1"/>
    <col min="13837" max="13838" width="9" style="14"/>
    <col min="13839" max="13839" width="9.625" style="14" customWidth="1"/>
    <col min="13840" max="13840" width="11.5" style="14" customWidth="1"/>
    <col min="13841" max="13841" width="10.375" style="14" customWidth="1"/>
    <col min="13842" max="13842" width="9" style="14"/>
    <col min="13843" max="13843" width="9.25" style="14" bestFit="1" customWidth="1"/>
    <col min="13844" max="13844" width="13" style="14" customWidth="1"/>
    <col min="13845" max="13845" width="18.75" style="14" customWidth="1"/>
    <col min="13846" max="14085" width="9" style="14"/>
    <col min="14086" max="14086" width="7" style="14" customWidth="1"/>
    <col min="14087" max="14087" width="16.25" style="14" customWidth="1"/>
    <col min="14088" max="14088" width="21.375" style="14" customWidth="1"/>
    <col min="14089" max="14090" width="17" style="14" customWidth="1"/>
    <col min="14091" max="14091" width="22.875" style="14" customWidth="1"/>
    <col min="14092" max="14092" width="21.875" style="14" customWidth="1"/>
    <col min="14093" max="14094" width="9" style="14"/>
    <col min="14095" max="14095" width="9.625" style="14" customWidth="1"/>
    <col min="14096" max="14096" width="11.5" style="14" customWidth="1"/>
    <col min="14097" max="14097" width="10.375" style="14" customWidth="1"/>
    <col min="14098" max="14098" width="9" style="14"/>
    <col min="14099" max="14099" width="9.25" style="14" bestFit="1" customWidth="1"/>
    <col min="14100" max="14100" width="13" style="14" customWidth="1"/>
    <col min="14101" max="14101" width="18.75" style="14" customWidth="1"/>
    <col min="14102" max="14341" width="9" style="14"/>
    <col min="14342" max="14342" width="7" style="14" customWidth="1"/>
    <col min="14343" max="14343" width="16.25" style="14" customWidth="1"/>
    <col min="14344" max="14344" width="21.375" style="14" customWidth="1"/>
    <col min="14345" max="14346" width="17" style="14" customWidth="1"/>
    <col min="14347" max="14347" width="22.875" style="14" customWidth="1"/>
    <col min="14348" max="14348" width="21.875" style="14" customWidth="1"/>
    <col min="14349" max="14350" width="9" style="14"/>
    <col min="14351" max="14351" width="9.625" style="14" customWidth="1"/>
    <col min="14352" max="14352" width="11.5" style="14" customWidth="1"/>
    <col min="14353" max="14353" width="10.375" style="14" customWidth="1"/>
    <col min="14354" max="14354" width="9" style="14"/>
    <col min="14355" max="14355" width="9.25" style="14" bestFit="1" customWidth="1"/>
    <col min="14356" max="14356" width="13" style="14" customWidth="1"/>
    <col min="14357" max="14357" width="18.75" style="14" customWidth="1"/>
    <col min="14358" max="14597" width="9" style="14"/>
    <col min="14598" max="14598" width="7" style="14" customWidth="1"/>
    <col min="14599" max="14599" width="16.25" style="14" customWidth="1"/>
    <col min="14600" max="14600" width="21.375" style="14" customWidth="1"/>
    <col min="14601" max="14602" width="17" style="14" customWidth="1"/>
    <col min="14603" max="14603" width="22.875" style="14" customWidth="1"/>
    <col min="14604" max="14604" width="21.875" style="14" customWidth="1"/>
    <col min="14605" max="14606" width="9" style="14"/>
    <col min="14607" max="14607" width="9.625" style="14" customWidth="1"/>
    <col min="14608" max="14608" width="11.5" style="14" customWidth="1"/>
    <col min="14609" max="14609" width="10.375" style="14" customWidth="1"/>
    <col min="14610" max="14610" width="9" style="14"/>
    <col min="14611" max="14611" width="9.25" style="14" bestFit="1" customWidth="1"/>
    <col min="14612" max="14612" width="13" style="14" customWidth="1"/>
    <col min="14613" max="14613" width="18.75" style="14" customWidth="1"/>
    <col min="14614" max="14853" width="9" style="14"/>
    <col min="14854" max="14854" width="7" style="14" customWidth="1"/>
    <col min="14855" max="14855" width="16.25" style="14" customWidth="1"/>
    <col min="14856" max="14856" width="21.375" style="14" customWidth="1"/>
    <col min="14857" max="14858" width="17" style="14" customWidth="1"/>
    <col min="14859" max="14859" width="22.875" style="14" customWidth="1"/>
    <col min="14860" max="14860" width="21.875" style="14" customWidth="1"/>
    <col min="14861" max="14862" width="9" style="14"/>
    <col min="14863" max="14863" width="9.625" style="14" customWidth="1"/>
    <col min="14864" max="14864" width="11.5" style="14" customWidth="1"/>
    <col min="14865" max="14865" width="10.375" style="14" customWidth="1"/>
    <col min="14866" max="14866" width="9" style="14"/>
    <col min="14867" max="14867" width="9.25" style="14" bestFit="1" customWidth="1"/>
    <col min="14868" max="14868" width="13" style="14" customWidth="1"/>
    <col min="14869" max="14869" width="18.75" style="14" customWidth="1"/>
    <col min="14870" max="15109" width="9" style="14"/>
    <col min="15110" max="15110" width="7" style="14" customWidth="1"/>
    <col min="15111" max="15111" width="16.25" style="14" customWidth="1"/>
    <col min="15112" max="15112" width="21.375" style="14" customWidth="1"/>
    <col min="15113" max="15114" width="17" style="14" customWidth="1"/>
    <col min="15115" max="15115" width="22.875" style="14" customWidth="1"/>
    <col min="15116" max="15116" width="21.875" style="14" customWidth="1"/>
    <col min="15117" max="15118" width="9" style="14"/>
    <col min="15119" max="15119" width="9.625" style="14" customWidth="1"/>
    <col min="15120" max="15120" width="11.5" style="14" customWidth="1"/>
    <col min="15121" max="15121" width="10.375" style="14" customWidth="1"/>
    <col min="15122" max="15122" width="9" style="14"/>
    <col min="15123" max="15123" width="9.25" style="14" bestFit="1" customWidth="1"/>
    <col min="15124" max="15124" width="13" style="14" customWidth="1"/>
    <col min="15125" max="15125" width="18.75" style="14" customWidth="1"/>
    <col min="15126" max="15365" width="9" style="14"/>
    <col min="15366" max="15366" width="7" style="14" customWidth="1"/>
    <col min="15367" max="15367" width="16.25" style="14" customWidth="1"/>
    <col min="15368" max="15368" width="21.375" style="14" customWidth="1"/>
    <col min="15369" max="15370" width="17" style="14" customWidth="1"/>
    <col min="15371" max="15371" width="22.875" style="14" customWidth="1"/>
    <col min="15372" max="15372" width="21.875" style="14" customWidth="1"/>
    <col min="15373" max="15374" width="9" style="14"/>
    <col min="15375" max="15375" width="9.625" style="14" customWidth="1"/>
    <col min="15376" max="15376" width="11.5" style="14" customWidth="1"/>
    <col min="15377" max="15377" width="10.375" style="14" customWidth="1"/>
    <col min="15378" max="15378" width="9" style="14"/>
    <col min="15379" max="15379" width="9.25" style="14" bestFit="1" customWidth="1"/>
    <col min="15380" max="15380" width="13" style="14" customWidth="1"/>
    <col min="15381" max="15381" width="18.75" style="14" customWidth="1"/>
    <col min="15382" max="15621" width="9" style="14"/>
    <col min="15622" max="15622" width="7" style="14" customWidth="1"/>
    <col min="15623" max="15623" width="16.25" style="14" customWidth="1"/>
    <col min="15624" max="15624" width="21.375" style="14" customWidth="1"/>
    <col min="15625" max="15626" width="17" style="14" customWidth="1"/>
    <col min="15627" max="15627" width="22.875" style="14" customWidth="1"/>
    <col min="15628" max="15628" width="21.875" style="14" customWidth="1"/>
    <col min="15629" max="15630" width="9" style="14"/>
    <col min="15631" max="15631" width="9.625" style="14" customWidth="1"/>
    <col min="15632" max="15632" width="11.5" style="14" customWidth="1"/>
    <col min="15633" max="15633" width="10.375" style="14" customWidth="1"/>
    <col min="15634" max="15634" width="9" style="14"/>
    <col min="15635" max="15635" width="9.25" style="14" bestFit="1" customWidth="1"/>
    <col min="15636" max="15636" width="13" style="14" customWidth="1"/>
    <col min="15637" max="15637" width="18.75" style="14" customWidth="1"/>
    <col min="15638" max="15877" width="9" style="14"/>
    <col min="15878" max="15878" width="7" style="14" customWidth="1"/>
    <col min="15879" max="15879" width="16.25" style="14" customWidth="1"/>
    <col min="15880" max="15880" width="21.375" style="14" customWidth="1"/>
    <col min="15881" max="15882" width="17" style="14" customWidth="1"/>
    <col min="15883" max="15883" width="22.875" style="14" customWidth="1"/>
    <col min="15884" max="15884" width="21.875" style="14" customWidth="1"/>
    <col min="15885" max="15886" width="9" style="14"/>
    <col min="15887" max="15887" width="9.625" style="14" customWidth="1"/>
    <col min="15888" max="15888" width="11.5" style="14" customWidth="1"/>
    <col min="15889" max="15889" width="10.375" style="14" customWidth="1"/>
    <col min="15890" max="15890" width="9" style="14"/>
    <col min="15891" max="15891" width="9.25" style="14" bestFit="1" customWidth="1"/>
    <col min="15892" max="15892" width="13" style="14" customWidth="1"/>
    <col min="15893" max="15893" width="18.75" style="14" customWidth="1"/>
    <col min="15894" max="16133" width="9" style="14"/>
    <col min="16134" max="16134" width="7" style="14" customWidth="1"/>
    <col min="16135" max="16135" width="16.25" style="14" customWidth="1"/>
    <col min="16136" max="16136" width="21.375" style="14" customWidth="1"/>
    <col min="16137" max="16138" width="17" style="14" customWidth="1"/>
    <col min="16139" max="16139" width="22.875" style="14" customWidth="1"/>
    <col min="16140" max="16140" width="21.875" style="14" customWidth="1"/>
    <col min="16141" max="16142" width="9" style="14"/>
    <col min="16143" max="16143" width="9.625" style="14" customWidth="1"/>
    <col min="16144" max="16144" width="11.5" style="14" customWidth="1"/>
    <col min="16145" max="16145" width="10.375" style="14" customWidth="1"/>
    <col min="16146" max="16146" width="9" style="14"/>
    <col min="16147" max="16147" width="9.25" style="14" bestFit="1" customWidth="1"/>
    <col min="16148" max="16148" width="13" style="14" customWidth="1"/>
    <col min="16149" max="16149" width="18.75" style="14" customWidth="1"/>
    <col min="16150" max="16384" width="9" style="14"/>
  </cols>
  <sheetData>
    <row r="1" spans="1:23" ht="25.5" customHeight="1" x14ac:dyDescent="0.25">
      <c r="A1" s="293"/>
      <c r="B1" s="188"/>
      <c r="C1" s="188"/>
      <c r="D1" s="188"/>
      <c r="E1" s="190"/>
      <c r="F1" s="188"/>
      <c r="G1" s="293"/>
      <c r="H1" s="188"/>
      <c r="I1" s="188"/>
      <c r="J1" s="188"/>
      <c r="K1" s="188"/>
      <c r="L1" s="188"/>
      <c r="M1" s="188"/>
      <c r="N1" s="392"/>
      <c r="O1" s="392"/>
      <c r="P1" s="392"/>
      <c r="Q1" s="392"/>
      <c r="R1" s="404" t="s">
        <v>649</v>
      </c>
      <c r="S1" s="404"/>
      <c r="T1" s="404"/>
      <c r="U1" s="188"/>
      <c r="V1" s="188"/>
      <c r="W1" s="188"/>
    </row>
    <row r="2" spans="1:23" ht="44.25" customHeight="1" x14ac:dyDescent="0.25">
      <c r="A2" s="396" t="s">
        <v>518</v>
      </c>
      <c r="B2" s="396"/>
      <c r="C2" s="396"/>
      <c r="D2" s="396"/>
      <c r="E2" s="396"/>
      <c r="F2" s="396"/>
      <c r="G2" s="396"/>
      <c r="H2" s="396"/>
      <c r="I2" s="396"/>
      <c r="J2" s="396"/>
      <c r="K2" s="396"/>
      <c r="L2" s="396"/>
      <c r="M2" s="396"/>
      <c r="N2" s="396"/>
      <c r="O2" s="396"/>
      <c r="P2" s="396"/>
      <c r="Q2" s="396"/>
      <c r="R2" s="396"/>
      <c r="S2" s="396"/>
      <c r="T2" s="396"/>
      <c r="U2" s="188"/>
      <c r="V2" s="188"/>
      <c r="W2" s="188"/>
    </row>
    <row r="3" spans="1:23" ht="23.25" customHeight="1" x14ac:dyDescent="0.25">
      <c r="A3" s="397" t="str">
        <f>'B9-TDA2,DA3 DACGT'!A3:U3</f>
        <v>(Kèm theo Tờ trình số          /TTr-UBND ngày        /02/2023 của UBND tỉnh)</v>
      </c>
      <c r="B3" s="397"/>
      <c r="C3" s="397"/>
      <c r="D3" s="397"/>
      <c r="E3" s="397"/>
      <c r="F3" s="397"/>
      <c r="G3" s="397"/>
      <c r="H3" s="397"/>
      <c r="I3" s="397"/>
      <c r="J3" s="397"/>
      <c r="K3" s="397"/>
      <c r="L3" s="397"/>
      <c r="M3" s="397"/>
      <c r="N3" s="397"/>
      <c r="O3" s="397"/>
      <c r="P3" s="397"/>
      <c r="Q3" s="397"/>
      <c r="R3" s="397"/>
      <c r="S3" s="397"/>
      <c r="T3" s="397"/>
      <c r="U3" s="188"/>
      <c r="V3" s="188"/>
      <c r="W3" s="188"/>
    </row>
    <row r="4" spans="1:23" ht="23.25" customHeight="1" x14ac:dyDescent="0.25">
      <c r="A4" s="293"/>
      <c r="B4" s="293"/>
      <c r="C4" s="293"/>
      <c r="D4" s="293"/>
      <c r="E4" s="293"/>
      <c r="F4" s="293"/>
      <c r="G4" s="293"/>
      <c r="H4" s="293"/>
      <c r="I4" s="293"/>
      <c r="J4" s="293"/>
      <c r="K4" s="293"/>
      <c r="L4" s="293"/>
      <c r="M4" s="293"/>
      <c r="N4" s="312"/>
      <c r="O4" s="312"/>
      <c r="P4" s="312"/>
      <c r="Q4" s="312"/>
      <c r="R4" s="393" t="s">
        <v>512</v>
      </c>
      <c r="S4" s="393"/>
      <c r="T4" s="393"/>
      <c r="U4" s="188"/>
      <c r="V4" s="188"/>
      <c r="W4" s="188"/>
    </row>
    <row r="5" spans="1:23" ht="40.5" customHeight="1" x14ac:dyDescent="0.25">
      <c r="A5" s="401" t="s">
        <v>1</v>
      </c>
      <c r="B5" s="401" t="s">
        <v>274</v>
      </c>
      <c r="C5" s="401" t="s">
        <v>275</v>
      </c>
      <c r="D5" s="401" t="s">
        <v>276</v>
      </c>
      <c r="E5" s="401" t="s">
        <v>119</v>
      </c>
      <c r="F5" s="401" t="s">
        <v>277</v>
      </c>
      <c r="G5" s="401" t="s">
        <v>120</v>
      </c>
      <c r="H5" s="401" t="s">
        <v>118</v>
      </c>
      <c r="I5" s="402" t="s">
        <v>555</v>
      </c>
      <c r="J5" s="403"/>
      <c r="K5" s="391"/>
      <c r="L5" s="383" t="s">
        <v>460</v>
      </c>
      <c r="M5" s="383"/>
      <c r="N5" s="383"/>
      <c r="O5" s="383" t="s">
        <v>403</v>
      </c>
      <c r="P5" s="390" t="s">
        <v>410</v>
      </c>
      <c r="Q5" s="390" t="s">
        <v>411</v>
      </c>
      <c r="R5" s="383" t="s">
        <v>412</v>
      </c>
      <c r="S5" s="383"/>
      <c r="T5" s="383"/>
      <c r="U5" s="188"/>
      <c r="V5" s="188"/>
      <c r="W5" s="188"/>
    </row>
    <row r="6" spans="1:23" ht="25.5" customHeight="1" x14ac:dyDescent="0.25">
      <c r="A6" s="401"/>
      <c r="B6" s="401"/>
      <c r="C6" s="401"/>
      <c r="D6" s="401"/>
      <c r="E6" s="401"/>
      <c r="F6" s="401"/>
      <c r="G6" s="401"/>
      <c r="H6" s="401"/>
      <c r="I6" s="398" t="s">
        <v>547</v>
      </c>
      <c r="J6" s="398" t="s">
        <v>548</v>
      </c>
      <c r="K6" s="398" t="s">
        <v>549</v>
      </c>
      <c r="L6" s="390" t="s">
        <v>404</v>
      </c>
      <c r="M6" s="390" t="s">
        <v>405</v>
      </c>
      <c r="N6" s="390" t="s">
        <v>406</v>
      </c>
      <c r="O6" s="383"/>
      <c r="P6" s="390"/>
      <c r="Q6" s="390"/>
      <c r="R6" s="383" t="s">
        <v>404</v>
      </c>
      <c r="S6" s="383" t="s">
        <v>75</v>
      </c>
      <c r="T6" s="383"/>
      <c r="U6" s="188"/>
      <c r="V6" s="188"/>
      <c r="W6" s="188"/>
    </row>
    <row r="7" spans="1:23" ht="81.75" customHeight="1" x14ac:dyDescent="0.25">
      <c r="A7" s="401"/>
      <c r="B7" s="401"/>
      <c r="C7" s="401"/>
      <c r="D7" s="401"/>
      <c r="E7" s="401"/>
      <c r="F7" s="401"/>
      <c r="G7" s="401"/>
      <c r="H7" s="401"/>
      <c r="I7" s="400"/>
      <c r="J7" s="400"/>
      <c r="K7" s="400"/>
      <c r="L7" s="390"/>
      <c r="M7" s="390"/>
      <c r="N7" s="390"/>
      <c r="O7" s="383"/>
      <c r="P7" s="390"/>
      <c r="Q7" s="390"/>
      <c r="R7" s="383"/>
      <c r="S7" s="258" t="s">
        <v>57</v>
      </c>
      <c r="T7" s="258" t="s">
        <v>79</v>
      </c>
      <c r="U7" s="188"/>
      <c r="V7" s="188"/>
      <c r="W7" s="188"/>
    </row>
    <row r="8" spans="1:23" ht="30.75" customHeight="1" x14ac:dyDescent="0.25">
      <c r="A8" s="395" t="s">
        <v>42</v>
      </c>
      <c r="B8" s="395"/>
      <c r="C8" s="395"/>
      <c r="D8" s="395"/>
      <c r="E8" s="395"/>
      <c r="F8" s="395"/>
      <c r="G8" s="395"/>
      <c r="H8" s="395"/>
      <c r="I8" s="294"/>
      <c r="J8" s="294"/>
      <c r="K8" s="294"/>
      <c r="L8" s="295">
        <f>L9+L25+L47+L64+L69+L77</f>
        <v>30711449000</v>
      </c>
      <c r="M8" s="295">
        <f t="shared" ref="M8:T8" si="0">M9+M25+M47+M64+M69+M77</f>
        <v>24892959000</v>
      </c>
      <c r="N8" s="295">
        <f t="shared" si="0"/>
        <v>5818490000</v>
      </c>
      <c r="O8" s="295"/>
      <c r="P8" s="295">
        <f t="shared" si="0"/>
        <v>0</v>
      </c>
      <c r="Q8" s="295">
        <f t="shared" si="0"/>
        <v>23322459000</v>
      </c>
      <c r="R8" s="295">
        <f t="shared" si="0"/>
        <v>23322459000</v>
      </c>
      <c r="S8" s="295">
        <f t="shared" si="0"/>
        <v>20670580000</v>
      </c>
      <c r="T8" s="295">
        <f t="shared" si="0"/>
        <v>2651879000</v>
      </c>
      <c r="U8" s="313">
        <f>R8+'B9-TDA2,DA3 DACGT'!R8</f>
        <v>67409000000</v>
      </c>
      <c r="V8" s="313">
        <f>S8+'B9-TDA2,DA3 DACGT'!S8</f>
        <v>59744000000</v>
      </c>
      <c r="W8" s="313">
        <f>T8+'B9-TDA2,DA3 DACGT'!T8</f>
        <v>7665000000</v>
      </c>
    </row>
    <row r="9" spans="1:23" s="193" customFormat="1" ht="24" customHeight="1" x14ac:dyDescent="0.25">
      <c r="A9" s="314" t="s">
        <v>32</v>
      </c>
      <c r="B9" s="409" t="s">
        <v>121</v>
      </c>
      <c r="C9" s="409"/>
      <c r="D9" s="409"/>
      <c r="E9" s="409"/>
      <c r="F9" s="409"/>
      <c r="G9" s="409"/>
      <c r="H9" s="409"/>
      <c r="I9" s="315"/>
      <c r="J9" s="315"/>
      <c r="K9" s="315"/>
      <c r="L9" s="316">
        <f>SUM(L10:L24)</f>
        <v>7368421000</v>
      </c>
      <c r="M9" s="316">
        <f t="shared" ref="M9:T9" si="1">SUM(M10:M24)</f>
        <v>6945000000</v>
      </c>
      <c r="N9" s="316">
        <f t="shared" si="1"/>
        <v>423421000</v>
      </c>
      <c r="O9" s="316"/>
      <c r="P9" s="316">
        <f t="shared" si="1"/>
        <v>0</v>
      </c>
      <c r="Q9" s="316">
        <f t="shared" si="1"/>
        <v>6975000000</v>
      </c>
      <c r="R9" s="316">
        <f t="shared" si="1"/>
        <v>6975000000</v>
      </c>
      <c r="S9" s="316">
        <f t="shared" si="1"/>
        <v>6181868000</v>
      </c>
      <c r="T9" s="316">
        <f t="shared" si="1"/>
        <v>793132000</v>
      </c>
      <c r="U9" s="187"/>
      <c r="V9" s="187"/>
      <c r="W9" s="187"/>
    </row>
    <row r="10" spans="1:23" ht="55.5" customHeight="1" x14ac:dyDescent="0.25">
      <c r="A10" s="299">
        <v>1</v>
      </c>
      <c r="B10" s="194" t="s">
        <v>278</v>
      </c>
      <c r="C10" s="194" t="s">
        <v>320</v>
      </c>
      <c r="D10" s="194" t="s">
        <v>279</v>
      </c>
      <c r="E10" s="194" t="s">
        <v>279</v>
      </c>
      <c r="F10" s="194" t="s">
        <v>280</v>
      </c>
      <c r="G10" s="194">
        <v>2023</v>
      </c>
      <c r="H10" s="195" t="s">
        <v>281</v>
      </c>
      <c r="I10" s="195">
        <v>75</v>
      </c>
      <c r="J10" s="195">
        <v>75</v>
      </c>
      <c r="K10" s="317">
        <f>J10/I10</f>
        <v>1</v>
      </c>
      <c r="L10" s="196">
        <f>SUM(M10:N10)</f>
        <v>400000000</v>
      </c>
      <c r="M10" s="196">
        <v>370000000</v>
      </c>
      <c r="N10" s="302">
        <v>30000000</v>
      </c>
      <c r="O10" s="318">
        <f>M10/L10</f>
        <v>0.92500000000000004</v>
      </c>
      <c r="P10" s="302"/>
      <c r="Q10" s="302">
        <v>370000000</v>
      </c>
      <c r="R10" s="302">
        <f>SUM(S10:T10)</f>
        <v>370000000</v>
      </c>
      <c r="S10" s="302">
        <f>ROUND(Q10/(1+0.1283),-3)</f>
        <v>327927000</v>
      </c>
      <c r="T10" s="302">
        <f>ROUND(S10*12.83%,-3)</f>
        <v>42073000</v>
      </c>
      <c r="U10" s="188"/>
      <c r="V10" s="188"/>
      <c r="W10" s="188"/>
    </row>
    <row r="11" spans="1:23" ht="52.5" customHeight="1" x14ac:dyDescent="0.25">
      <c r="A11" s="299">
        <v>2</v>
      </c>
      <c r="B11" s="194" t="s">
        <v>282</v>
      </c>
      <c r="C11" s="194" t="s">
        <v>320</v>
      </c>
      <c r="D11" s="194" t="s">
        <v>283</v>
      </c>
      <c r="E11" s="194" t="s">
        <v>283</v>
      </c>
      <c r="F11" s="194" t="s">
        <v>284</v>
      </c>
      <c r="G11" s="194">
        <v>2023</v>
      </c>
      <c r="H11" s="195" t="s">
        <v>634</v>
      </c>
      <c r="I11" s="195">
        <v>10</v>
      </c>
      <c r="J11" s="195">
        <v>8</v>
      </c>
      <c r="K11" s="317">
        <f t="shared" ref="K11:K24" si="2">J11/I11</f>
        <v>0.8</v>
      </c>
      <c r="L11" s="196">
        <f t="shared" ref="L11:L74" si="3">SUM(M11:N11)</f>
        <v>632000000</v>
      </c>
      <c r="M11" s="196">
        <v>600000000</v>
      </c>
      <c r="N11" s="196">
        <v>32000000</v>
      </c>
      <c r="O11" s="318">
        <f t="shared" ref="O11:O24" si="4">M11/L11</f>
        <v>0.94936708860759489</v>
      </c>
      <c r="P11" s="302"/>
      <c r="Q11" s="196">
        <v>600000000</v>
      </c>
      <c r="R11" s="302">
        <f t="shared" ref="R11:R74" si="5">SUM(S11:T11)</f>
        <v>600000000</v>
      </c>
      <c r="S11" s="302">
        <f t="shared" ref="S11:S74" si="6">ROUND(Q11/(1+0.1283),-3)</f>
        <v>531773000</v>
      </c>
      <c r="T11" s="302">
        <f>ROUND(S11*12.83%,-3)+1000</f>
        <v>68227000</v>
      </c>
      <c r="U11" s="188"/>
      <c r="V11" s="188"/>
      <c r="W11" s="188"/>
    </row>
    <row r="12" spans="1:23" ht="51" customHeight="1" x14ac:dyDescent="0.25">
      <c r="A12" s="299">
        <v>3</v>
      </c>
      <c r="B12" s="194" t="s">
        <v>461</v>
      </c>
      <c r="C12" s="194" t="s">
        <v>320</v>
      </c>
      <c r="D12" s="194" t="s">
        <v>285</v>
      </c>
      <c r="E12" s="194" t="s">
        <v>285</v>
      </c>
      <c r="F12" s="194" t="s">
        <v>286</v>
      </c>
      <c r="G12" s="194">
        <v>2023</v>
      </c>
      <c r="H12" s="195" t="s">
        <v>634</v>
      </c>
      <c r="I12" s="195">
        <v>10</v>
      </c>
      <c r="J12" s="195">
        <v>10</v>
      </c>
      <c r="K12" s="317">
        <f t="shared" si="2"/>
        <v>1</v>
      </c>
      <c r="L12" s="196">
        <f t="shared" si="3"/>
        <v>632000000</v>
      </c>
      <c r="M12" s="302">
        <v>600000000</v>
      </c>
      <c r="N12" s="302">
        <v>32000000</v>
      </c>
      <c r="O12" s="318">
        <f t="shared" si="4"/>
        <v>0.94936708860759489</v>
      </c>
      <c r="P12" s="302"/>
      <c r="Q12" s="302">
        <v>600000000</v>
      </c>
      <c r="R12" s="302">
        <f t="shared" si="5"/>
        <v>600000000</v>
      </c>
      <c r="S12" s="302">
        <f t="shared" si="6"/>
        <v>531773000</v>
      </c>
      <c r="T12" s="302">
        <f>ROUND(S12*12.83%,-3)+1000</f>
        <v>68227000</v>
      </c>
      <c r="U12" s="188"/>
      <c r="V12" s="188"/>
      <c r="W12" s="188"/>
    </row>
    <row r="13" spans="1:23" ht="55.5" customHeight="1" x14ac:dyDescent="0.25">
      <c r="A13" s="299">
        <v>4</v>
      </c>
      <c r="B13" s="194" t="s">
        <v>461</v>
      </c>
      <c r="C13" s="194" t="s">
        <v>320</v>
      </c>
      <c r="D13" s="194" t="s">
        <v>285</v>
      </c>
      <c r="E13" s="194" t="s">
        <v>285</v>
      </c>
      <c r="F13" s="194" t="s">
        <v>287</v>
      </c>
      <c r="G13" s="194">
        <v>2023</v>
      </c>
      <c r="H13" s="195" t="s">
        <v>635</v>
      </c>
      <c r="I13" s="195">
        <v>92</v>
      </c>
      <c r="J13" s="195">
        <v>92</v>
      </c>
      <c r="K13" s="317">
        <f t="shared" si="2"/>
        <v>1</v>
      </c>
      <c r="L13" s="196">
        <f t="shared" si="3"/>
        <v>316000000</v>
      </c>
      <c r="M13" s="302">
        <v>300000000</v>
      </c>
      <c r="N13" s="302">
        <v>16000000</v>
      </c>
      <c r="O13" s="318">
        <f t="shared" si="4"/>
        <v>0.94936708860759489</v>
      </c>
      <c r="P13" s="302"/>
      <c r="Q13" s="302">
        <v>300000000</v>
      </c>
      <c r="R13" s="302">
        <f t="shared" si="5"/>
        <v>300000000</v>
      </c>
      <c r="S13" s="302">
        <f t="shared" si="6"/>
        <v>265887000</v>
      </c>
      <c r="T13" s="302">
        <f t="shared" ref="T13:T72" si="7">ROUND(S13*12.83%,-3)</f>
        <v>34113000</v>
      </c>
      <c r="U13" s="188"/>
      <c r="V13" s="188"/>
      <c r="W13" s="188"/>
    </row>
    <row r="14" spans="1:23" ht="41.25" customHeight="1" x14ac:dyDescent="0.25">
      <c r="A14" s="299">
        <v>5</v>
      </c>
      <c r="B14" s="194" t="s">
        <v>288</v>
      </c>
      <c r="C14" s="194" t="s">
        <v>320</v>
      </c>
      <c r="D14" s="194" t="s">
        <v>289</v>
      </c>
      <c r="E14" s="194" t="s">
        <v>289</v>
      </c>
      <c r="F14" s="194" t="s">
        <v>290</v>
      </c>
      <c r="G14" s="194">
        <v>2023</v>
      </c>
      <c r="H14" s="195" t="s">
        <v>635</v>
      </c>
      <c r="I14" s="195">
        <v>50</v>
      </c>
      <c r="J14" s="195">
        <v>50</v>
      </c>
      <c r="K14" s="317">
        <f t="shared" si="2"/>
        <v>1</v>
      </c>
      <c r="L14" s="196">
        <f t="shared" si="3"/>
        <v>240000000</v>
      </c>
      <c r="M14" s="196">
        <v>228000000</v>
      </c>
      <c r="N14" s="196">
        <v>12000000</v>
      </c>
      <c r="O14" s="318">
        <f t="shared" si="4"/>
        <v>0.95</v>
      </c>
      <c r="P14" s="302"/>
      <c r="Q14" s="196">
        <v>228000000</v>
      </c>
      <c r="R14" s="302">
        <f t="shared" si="5"/>
        <v>228000000</v>
      </c>
      <c r="S14" s="302">
        <f t="shared" si="6"/>
        <v>202074000</v>
      </c>
      <c r="T14" s="302">
        <f t="shared" si="7"/>
        <v>25926000</v>
      </c>
      <c r="U14" s="188"/>
      <c r="V14" s="188"/>
      <c r="W14" s="188"/>
    </row>
    <row r="15" spans="1:23" ht="51" customHeight="1" x14ac:dyDescent="0.25">
      <c r="A15" s="299">
        <v>6</v>
      </c>
      <c r="B15" s="194" t="s">
        <v>291</v>
      </c>
      <c r="C15" s="194" t="s">
        <v>320</v>
      </c>
      <c r="D15" s="194" t="s">
        <v>294</v>
      </c>
      <c r="E15" s="194" t="s">
        <v>292</v>
      </c>
      <c r="F15" s="194" t="s">
        <v>293</v>
      </c>
      <c r="G15" s="194">
        <v>2023</v>
      </c>
      <c r="H15" s="195" t="s">
        <v>634</v>
      </c>
      <c r="I15" s="195">
        <v>10</v>
      </c>
      <c r="J15" s="195">
        <v>10</v>
      </c>
      <c r="K15" s="317">
        <f t="shared" si="2"/>
        <v>1</v>
      </c>
      <c r="L15" s="196">
        <f t="shared" si="3"/>
        <v>635000000</v>
      </c>
      <c r="M15" s="302">
        <v>605000000</v>
      </c>
      <c r="N15" s="302">
        <v>30000000</v>
      </c>
      <c r="O15" s="318">
        <f t="shared" si="4"/>
        <v>0.952755905511811</v>
      </c>
      <c r="P15" s="302"/>
      <c r="Q15" s="302">
        <v>635000000</v>
      </c>
      <c r="R15" s="302">
        <f t="shared" si="5"/>
        <v>635000000</v>
      </c>
      <c r="S15" s="302">
        <f t="shared" si="6"/>
        <v>562794000</v>
      </c>
      <c r="T15" s="302">
        <f t="shared" si="7"/>
        <v>72206000</v>
      </c>
      <c r="U15" s="188"/>
      <c r="V15" s="188"/>
      <c r="W15" s="188"/>
    </row>
    <row r="16" spans="1:23" ht="58.5" customHeight="1" x14ac:dyDescent="0.25">
      <c r="A16" s="299">
        <v>7</v>
      </c>
      <c r="B16" s="194" t="s">
        <v>295</v>
      </c>
      <c r="C16" s="194" t="s">
        <v>320</v>
      </c>
      <c r="D16" s="194" t="s">
        <v>298</v>
      </c>
      <c r="E16" s="194" t="s">
        <v>296</v>
      </c>
      <c r="F16" s="194" t="s">
        <v>297</v>
      </c>
      <c r="G16" s="194">
        <v>2023</v>
      </c>
      <c r="H16" s="195" t="s">
        <v>634</v>
      </c>
      <c r="I16" s="195">
        <v>20</v>
      </c>
      <c r="J16" s="195">
        <v>20</v>
      </c>
      <c r="K16" s="317">
        <f t="shared" si="2"/>
        <v>1</v>
      </c>
      <c r="L16" s="196">
        <f t="shared" si="3"/>
        <v>411000000</v>
      </c>
      <c r="M16" s="302">
        <v>390000000</v>
      </c>
      <c r="N16" s="302">
        <v>21000000</v>
      </c>
      <c r="O16" s="318">
        <f t="shared" si="4"/>
        <v>0.94890510948905105</v>
      </c>
      <c r="P16" s="302"/>
      <c r="Q16" s="302">
        <v>390000000</v>
      </c>
      <c r="R16" s="302">
        <f t="shared" si="5"/>
        <v>390000000</v>
      </c>
      <c r="S16" s="302">
        <f t="shared" si="6"/>
        <v>345653000</v>
      </c>
      <c r="T16" s="302">
        <f t="shared" si="7"/>
        <v>44347000</v>
      </c>
      <c r="U16" s="188"/>
      <c r="V16" s="188"/>
      <c r="W16" s="188"/>
    </row>
    <row r="17" spans="1:23" ht="55.5" customHeight="1" x14ac:dyDescent="0.25">
      <c r="A17" s="299">
        <v>8</v>
      </c>
      <c r="B17" s="194" t="s">
        <v>140</v>
      </c>
      <c r="C17" s="194" t="s">
        <v>320</v>
      </c>
      <c r="D17" s="194" t="s">
        <v>145</v>
      </c>
      <c r="E17" s="194" t="s">
        <v>145</v>
      </c>
      <c r="F17" s="194" t="s">
        <v>299</v>
      </c>
      <c r="G17" s="194">
        <v>2023</v>
      </c>
      <c r="H17" s="195" t="s">
        <v>634</v>
      </c>
      <c r="I17" s="195">
        <v>10</v>
      </c>
      <c r="J17" s="195">
        <v>10</v>
      </c>
      <c r="K17" s="317">
        <f t="shared" si="2"/>
        <v>1</v>
      </c>
      <c r="L17" s="196">
        <f t="shared" si="3"/>
        <v>600000000</v>
      </c>
      <c r="M17" s="196">
        <v>570000000</v>
      </c>
      <c r="N17" s="196">
        <v>30000000</v>
      </c>
      <c r="O17" s="318">
        <f t="shared" si="4"/>
        <v>0.95</v>
      </c>
      <c r="P17" s="302"/>
      <c r="Q17" s="196">
        <v>570000000</v>
      </c>
      <c r="R17" s="302">
        <f t="shared" si="5"/>
        <v>570000000</v>
      </c>
      <c r="S17" s="302">
        <f t="shared" si="6"/>
        <v>505185000</v>
      </c>
      <c r="T17" s="302">
        <f t="shared" si="7"/>
        <v>64815000</v>
      </c>
      <c r="U17" s="188"/>
      <c r="V17" s="188"/>
      <c r="W17" s="188"/>
    </row>
    <row r="18" spans="1:23" ht="56.25" customHeight="1" x14ac:dyDescent="0.25">
      <c r="A18" s="299">
        <v>9</v>
      </c>
      <c r="B18" s="194" t="s">
        <v>300</v>
      </c>
      <c r="C18" s="194" t="s">
        <v>320</v>
      </c>
      <c r="D18" s="194" t="s">
        <v>301</v>
      </c>
      <c r="E18" s="194" t="s">
        <v>301</v>
      </c>
      <c r="F18" s="194" t="s">
        <v>302</v>
      </c>
      <c r="G18" s="194">
        <v>2023</v>
      </c>
      <c r="H18" s="195" t="s">
        <v>634</v>
      </c>
      <c r="I18" s="195">
        <v>40</v>
      </c>
      <c r="J18" s="195">
        <v>40</v>
      </c>
      <c r="K18" s="317">
        <f t="shared" si="2"/>
        <v>1</v>
      </c>
      <c r="L18" s="196">
        <f t="shared" si="3"/>
        <v>674000000</v>
      </c>
      <c r="M18" s="196">
        <v>632000000</v>
      </c>
      <c r="N18" s="196">
        <v>42000000</v>
      </c>
      <c r="O18" s="318">
        <f t="shared" si="4"/>
        <v>0.93768545994065278</v>
      </c>
      <c r="P18" s="302"/>
      <c r="Q18" s="196">
        <v>632000000</v>
      </c>
      <c r="R18" s="302">
        <f t="shared" si="5"/>
        <v>632000000</v>
      </c>
      <c r="S18" s="302">
        <f t="shared" si="6"/>
        <v>560135000</v>
      </c>
      <c r="T18" s="302">
        <f t="shared" si="7"/>
        <v>71865000</v>
      </c>
      <c r="U18" s="188"/>
      <c r="V18" s="188"/>
      <c r="W18" s="188"/>
    </row>
    <row r="19" spans="1:23" ht="59.25" customHeight="1" x14ac:dyDescent="0.25">
      <c r="A19" s="299">
        <v>10</v>
      </c>
      <c r="B19" s="194" t="s">
        <v>131</v>
      </c>
      <c r="C19" s="194" t="s">
        <v>320</v>
      </c>
      <c r="D19" s="194" t="s">
        <v>304</v>
      </c>
      <c r="E19" s="194" t="s">
        <v>304</v>
      </c>
      <c r="F19" s="194" t="s">
        <v>305</v>
      </c>
      <c r="G19" s="194">
        <v>2023</v>
      </c>
      <c r="H19" s="195" t="s">
        <v>634</v>
      </c>
      <c r="I19" s="195">
        <v>20</v>
      </c>
      <c r="J19" s="195">
        <v>20</v>
      </c>
      <c r="K19" s="317">
        <f t="shared" si="2"/>
        <v>1</v>
      </c>
      <c r="L19" s="196">
        <f t="shared" si="3"/>
        <v>420000000</v>
      </c>
      <c r="M19" s="196">
        <v>400000000</v>
      </c>
      <c r="N19" s="196">
        <v>20000000</v>
      </c>
      <c r="O19" s="318">
        <f t="shared" si="4"/>
        <v>0.95238095238095233</v>
      </c>
      <c r="P19" s="302"/>
      <c r="Q19" s="196">
        <v>400000000</v>
      </c>
      <c r="R19" s="302">
        <f t="shared" si="5"/>
        <v>400000000</v>
      </c>
      <c r="S19" s="302">
        <f t="shared" si="6"/>
        <v>354516000</v>
      </c>
      <c r="T19" s="302">
        <f t="shared" si="7"/>
        <v>45484000</v>
      </c>
      <c r="U19" s="188"/>
      <c r="V19" s="188"/>
      <c r="W19" s="188"/>
    </row>
    <row r="20" spans="1:23" ht="55.5" customHeight="1" x14ac:dyDescent="0.25">
      <c r="A20" s="299">
        <v>11</v>
      </c>
      <c r="B20" s="194" t="s">
        <v>291</v>
      </c>
      <c r="C20" s="194" t="s">
        <v>320</v>
      </c>
      <c r="D20" s="194" t="s">
        <v>294</v>
      </c>
      <c r="E20" s="194" t="s">
        <v>306</v>
      </c>
      <c r="F20" s="194" t="s">
        <v>307</v>
      </c>
      <c r="G20" s="194">
        <v>2023</v>
      </c>
      <c r="H20" s="195" t="s">
        <v>636</v>
      </c>
      <c r="I20" s="195">
        <v>20</v>
      </c>
      <c r="J20" s="195">
        <v>20</v>
      </c>
      <c r="K20" s="317">
        <f t="shared" si="2"/>
        <v>1</v>
      </c>
      <c r="L20" s="196">
        <f t="shared" si="3"/>
        <v>368421000</v>
      </c>
      <c r="M20" s="302">
        <v>350000000</v>
      </c>
      <c r="N20" s="302">
        <f>ROUND(M20*5/95,-3)</f>
        <v>18421000</v>
      </c>
      <c r="O20" s="318">
        <f t="shared" si="4"/>
        <v>0.95000013571430508</v>
      </c>
      <c r="P20" s="302"/>
      <c r="Q20" s="302">
        <v>350000000</v>
      </c>
      <c r="R20" s="302">
        <f t="shared" si="5"/>
        <v>350000000</v>
      </c>
      <c r="S20" s="302">
        <f t="shared" si="6"/>
        <v>310201000</v>
      </c>
      <c r="T20" s="302">
        <f t="shared" si="7"/>
        <v>39799000</v>
      </c>
      <c r="U20" s="188"/>
      <c r="V20" s="188"/>
      <c r="W20" s="188"/>
    </row>
    <row r="21" spans="1:23" ht="42" customHeight="1" x14ac:dyDescent="0.25">
      <c r="A21" s="299">
        <v>12</v>
      </c>
      <c r="B21" s="194" t="s">
        <v>278</v>
      </c>
      <c r="C21" s="194" t="s">
        <v>320</v>
      </c>
      <c r="D21" s="194" t="s">
        <v>279</v>
      </c>
      <c r="E21" s="194" t="s">
        <v>279</v>
      </c>
      <c r="F21" s="194" t="s">
        <v>308</v>
      </c>
      <c r="G21" s="194">
        <v>2023</v>
      </c>
      <c r="H21" s="195" t="s">
        <v>303</v>
      </c>
      <c r="I21" s="195">
        <v>58</v>
      </c>
      <c r="J21" s="195">
        <v>58</v>
      </c>
      <c r="K21" s="317">
        <f t="shared" si="2"/>
        <v>1</v>
      </c>
      <c r="L21" s="196">
        <f t="shared" si="3"/>
        <v>700000000</v>
      </c>
      <c r="M21" s="196">
        <v>650000000</v>
      </c>
      <c r="N21" s="302">
        <v>50000000</v>
      </c>
      <c r="O21" s="318">
        <f t="shared" si="4"/>
        <v>0.9285714285714286</v>
      </c>
      <c r="P21" s="302"/>
      <c r="Q21" s="302">
        <v>650000000</v>
      </c>
      <c r="R21" s="302">
        <f t="shared" si="5"/>
        <v>650000000</v>
      </c>
      <c r="S21" s="302">
        <f t="shared" si="6"/>
        <v>576088000</v>
      </c>
      <c r="T21" s="302">
        <f t="shared" si="7"/>
        <v>73912000</v>
      </c>
      <c r="U21" s="188"/>
      <c r="V21" s="188"/>
      <c r="W21" s="188"/>
    </row>
    <row r="22" spans="1:23" ht="42" customHeight="1" x14ac:dyDescent="0.25">
      <c r="A22" s="299">
        <v>13</v>
      </c>
      <c r="B22" s="194" t="s">
        <v>295</v>
      </c>
      <c r="C22" s="194" t="s">
        <v>320</v>
      </c>
      <c r="D22" s="194" t="s">
        <v>298</v>
      </c>
      <c r="E22" s="194" t="s">
        <v>298</v>
      </c>
      <c r="F22" s="194" t="s">
        <v>305</v>
      </c>
      <c r="G22" s="194">
        <v>2023</v>
      </c>
      <c r="H22" s="195" t="s">
        <v>303</v>
      </c>
      <c r="I22" s="195">
        <v>40</v>
      </c>
      <c r="J22" s="195">
        <v>40</v>
      </c>
      <c r="K22" s="317">
        <f t="shared" si="2"/>
        <v>1</v>
      </c>
      <c r="L22" s="196">
        <f t="shared" si="3"/>
        <v>420000000</v>
      </c>
      <c r="M22" s="196">
        <v>400000000</v>
      </c>
      <c r="N22" s="196">
        <v>20000000</v>
      </c>
      <c r="O22" s="318">
        <f t="shared" si="4"/>
        <v>0.95238095238095233</v>
      </c>
      <c r="P22" s="302"/>
      <c r="Q22" s="196">
        <v>400000000</v>
      </c>
      <c r="R22" s="302">
        <f t="shared" si="5"/>
        <v>400000000</v>
      </c>
      <c r="S22" s="302">
        <f t="shared" si="6"/>
        <v>354516000</v>
      </c>
      <c r="T22" s="302">
        <f t="shared" si="7"/>
        <v>45484000</v>
      </c>
      <c r="U22" s="188"/>
      <c r="V22" s="188"/>
      <c r="W22" s="188"/>
    </row>
    <row r="23" spans="1:23" ht="42" customHeight="1" x14ac:dyDescent="0.25">
      <c r="A23" s="299">
        <v>14</v>
      </c>
      <c r="B23" s="194" t="s">
        <v>282</v>
      </c>
      <c r="C23" s="194" t="s">
        <v>320</v>
      </c>
      <c r="D23" s="194" t="s">
        <v>283</v>
      </c>
      <c r="E23" s="194" t="s">
        <v>283</v>
      </c>
      <c r="F23" s="194" t="s">
        <v>309</v>
      </c>
      <c r="G23" s="194">
        <v>2023</v>
      </c>
      <c r="H23" s="195" t="s">
        <v>303</v>
      </c>
      <c r="I23" s="195">
        <v>20</v>
      </c>
      <c r="J23" s="195">
        <v>15</v>
      </c>
      <c r="K23" s="317">
        <f t="shared" si="2"/>
        <v>0.75</v>
      </c>
      <c r="L23" s="196">
        <f t="shared" si="3"/>
        <v>420000000</v>
      </c>
      <c r="M23" s="196">
        <v>400000000</v>
      </c>
      <c r="N23" s="196">
        <v>20000000</v>
      </c>
      <c r="O23" s="318">
        <f t="shared" si="4"/>
        <v>0.95238095238095233</v>
      </c>
      <c r="P23" s="302"/>
      <c r="Q23" s="196">
        <v>400000000</v>
      </c>
      <c r="R23" s="302">
        <f t="shared" si="5"/>
        <v>400000000</v>
      </c>
      <c r="S23" s="302">
        <f t="shared" si="6"/>
        <v>354516000</v>
      </c>
      <c r="T23" s="302">
        <f t="shared" si="7"/>
        <v>45484000</v>
      </c>
      <c r="U23" s="188"/>
      <c r="V23" s="188"/>
      <c r="W23" s="188"/>
    </row>
    <row r="24" spans="1:23" ht="55.5" customHeight="1" x14ac:dyDescent="0.25">
      <c r="A24" s="299">
        <v>15</v>
      </c>
      <c r="B24" s="194" t="s">
        <v>310</v>
      </c>
      <c r="C24" s="194" t="s">
        <v>320</v>
      </c>
      <c r="D24" s="194" t="s">
        <v>314</v>
      </c>
      <c r="E24" s="194" t="s">
        <v>311</v>
      </c>
      <c r="F24" s="194" t="s">
        <v>654</v>
      </c>
      <c r="G24" s="299">
        <v>2023</v>
      </c>
      <c r="H24" s="195" t="s">
        <v>313</v>
      </c>
      <c r="I24" s="195">
        <v>18</v>
      </c>
      <c r="J24" s="195">
        <v>18</v>
      </c>
      <c r="K24" s="317">
        <f t="shared" si="2"/>
        <v>1</v>
      </c>
      <c r="L24" s="196">
        <f t="shared" si="3"/>
        <v>500000000</v>
      </c>
      <c r="M24" s="302">
        <v>450000000</v>
      </c>
      <c r="N24" s="302">
        <v>50000000</v>
      </c>
      <c r="O24" s="318">
        <f t="shared" si="4"/>
        <v>0.9</v>
      </c>
      <c r="P24" s="302"/>
      <c r="Q24" s="302">
        <v>450000000</v>
      </c>
      <c r="R24" s="302">
        <f t="shared" si="5"/>
        <v>450000000</v>
      </c>
      <c r="S24" s="302">
        <f t="shared" si="6"/>
        <v>398830000</v>
      </c>
      <c r="T24" s="302">
        <f t="shared" si="7"/>
        <v>51170000</v>
      </c>
      <c r="U24" s="188"/>
      <c r="V24" s="188"/>
      <c r="W24" s="188"/>
    </row>
    <row r="25" spans="1:23" ht="24" customHeight="1" x14ac:dyDescent="0.25">
      <c r="A25" s="296" t="s">
        <v>18</v>
      </c>
      <c r="B25" s="394" t="s">
        <v>147</v>
      </c>
      <c r="C25" s="394"/>
      <c r="D25" s="394"/>
      <c r="E25" s="394"/>
      <c r="F25" s="394"/>
      <c r="G25" s="394"/>
      <c r="H25" s="394"/>
      <c r="I25" s="297"/>
      <c r="J25" s="297"/>
      <c r="K25" s="297"/>
      <c r="L25" s="298">
        <f>SUM(L26:L46)</f>
        <v>10590000000</v>
      </c>
      <c r="M25" s="298">
        <f t="shared" ref="M25:T25" si="8">SUM(M26:M46)</f>
        <v>8189800000</v>
      </c>
      <c r="N25" s="298">
        <f t="shared" si="8"/>
        <v>2400200000</v>
      </c>
      <c r="O25" s="298"/>
      <c r="P25" s="298">
        <f t="shared" si="8"/>
        <v>0</v>
      </c>
      <c r="Q25" s="298">
        <f t="shared" si="8"/>
        <v>6589800000</v>
      </c>
      <c r="R25" s="298">
        <f t="shared" si="8"/>
        <v>6589800000</v>
      </c>
      <c r="S25" s="298">
        <f t="shared" si="8"/>
        <v>5840469000</v>
      </c>
      <c r="T25" s="298">
        <f t="shared" si="8"/>
        <v>749331000</v>
      </c>
      <c r="U25" s="188"/>
      <c r="V25" s="188"/>
      <c r="W25" s="188"/>
    </row>
    <row r="26" spans="1:23" ht="70.5" customHeight="1" x14ac:dyDescent="0.25">
      <c r="A26" s="299">
        <v>1</v>
      </c>
      <c r="B26" s="194" t="s">
        <v>315</v>
      </c>
      <c r="C26" s="194" t="str">
        <f>'[1]Danh mục 2023'!$C$9</f>
        <v>Cộng đồng dân cư</v>
      </c>
      <c r="D26" s="194" t="s">
        <v>483</v>
      </c>
      <c r="E26" s="194" t="s">
        <v>316</v>
      </c>
      <c r="F26" s="194" t="s">
        <v>640</v>
      </c>
      <c r="G26" s="299" t="s">
        <v>127</v>
      </c>
      <c r="H26" s="195" t="s">
        <v>641</v>
      </c>
      <c r="I26" s="195">
        <v>41</v>
      </c>
      <c r="J26" s="195">
        <v>41</v>
      </c>
      <c r="K26" s="317">
        <f>J26/I26</f>
        <v>1</v>
      </c>
      <c r="L26" s="196">
        <f t="shared" si="3"/>
        <v>1920000000</v>
      </c>
      <c r="M26" s="302">
        <v>1536000000</v>
      </c>
      <c r="N26" s="302">
        <v>384000000</v>
      </c>
      <c r="O26" s="318">
        <f>M26/L26</f>
        <v>0.8</v>
      </c>
      <c r="P26" s="302"/>
      <c r="Q26" s="302">
        <v>512000000</v>
      </c>
      <c r="R26" s="302">
        <f t="shared" si="5"/>
        <v>512000000</v>
      </c>
      <c r="S26" s="302">
        <f t="shared" si="6"/>
        <v>453780000</v>
      </c>
      <c r="T26" s="302">
        <f t="shared" si="7"/>
        <v>58220000</v>
      </c>
      <c r="U26" s="188"/>
      <c r="V26" s="188"/>
      <c r="W26" s="188"/>
    </row>
    <row r="27" spans="1:23" ht="70.5" customHeight="1" x14ac:dyDescent="0.25">
      <c r="A27" s="299">
        <v>2</v>
      </c>
      <c r="B27" s="194" t="s">
        <v>315</v>
      </c>
      <c r="C27" s="194" t="s">
        <v>317</v>
      </c>
      <c r="D27" s="194" t="s">
        <v>483</v>
      </c>
      <c r="E27" s="194" t="s">
        <v>316</v>
      </c>
      <c r="F27" s="194" t="s">
        <v>638</v>
      </c>
      <c r="G27" s="299" t="str">
        <f>G26</f>
        <v>2023-2025</v>
      </c>
      <c r="H27" s="195" t="s">
        <v>637</v>
      </c>
      <c r="I27" s="195">
        <v>30</v>
      </c>
      <c r="J27" s="195">
        <v>30</v>
      </c>
      <c r="K27" s="317">
        <f t="shared" ref="K27:K84" si="9">J27/I27</f>
        <v>1</v>
      </c>
      <c r="L27" s="196">
        <f t="shared" si="3"/>
        <v>1080000000</v>
      </c>
      <c r="M27" s="302">
        <v>864000000</v>
      </c>
      <c r="N27" s="302">
        <v>216000000</v>
      </c>
      <c r="O27" s="318">
        <f t="shared" ref="O27:O75" si="10">M27/L27</f>
        <v>0.8</v>
      </c>
      <c r="P27" s="302"/>
      <c r="Q27" s="302">
        <v>288000000</v>
      </c>
      <c r="R27" s="302">
        <f t="shared" si="5"/>
        <v>288000000</v>
      </c>
      <c r="S27" s="302">
        <f t="shared" si="6"/>
        <v>255251000</v>
      </c>
      <c r="T27" s="302">
        <f t="shared" si="7"/>
        <v>32749000</v>
      </c>
      <c r="U27" s="188"/>
      <c r="V27" s="188"/>
      <c r="W27" s="188"/>
    </row>
    <row r="28" spans="1:23" ht="54.75" customHeight="1" x14ac:dyDescent="0.25">
      <c r="A28" s="299">
        <v>3</v>
      </c>
      <c r="B28" s="194" t="s">
        <v>319</v>
      </c>
      <c r="C28" s="194" t="s">
        <v>320</v>
      </c>
      <c r="D28" s="194" t="s">
        <v>484</v>
      </c>
      <c r="E28" s="194" t="s">
        <v>321</v>
      </c>
      <c r="F28" s="194" t="s">
        <v>639</v>
      </c>
      <c r="G28" s="194">
        <v>2023</v>
      </c>
      <c r="H28" s="195" t="s">
        <v>323</v>
      </c>
      <c r="I28" s="195">
        <v>20</v>
      </c>
      <c r="J28" s="195">
        <v>20</v>
      </c>
      <c r="K28" s="317">
        <f t="shared" si="9"/>
        <v>1</v>
      </c>
      <c r="L28" s="196">
        <f t="shared" si="3"/>
        <v>350000000</v>
      </c>
      <c r="M28" s="302">
        <v>280000000</v>
      </c>
      <c r="N28" s="196">
        <v>70000000</v>
      </c>
      <c r="O28" s="318">
        <f t="shared" si="10"/>
        <v>0.8</v>
      </c>
      <c r="P28" s="302"/>
      <c r="Q28" s="302">
        <v>280000000</v>
      </c>
      <c r="R28" s="302">
        <f t="shared" si="5"/>
        <v>280000000</v>
      </c>
      <c r="S28" s="302">
        <f t="shared" si="6"/>
        <v>248161000</v>
      </c>
      <c r="T28" s="302">
        <f t="shared" si="7"/>
        <v>31839000</v>
      </c>
      <c r="U28" s="188"/>
      <c r="V28" s="188"/>
      <c r="W28" s="188"/>
    </row>
    <row r="29" spans="1:23" ht="54.75" customHeight="1" x14ac:dyDescent="0.25">
      <c r="A29" s="299">
        <v>4</v>
      </c>
      <c r="B29" s="194" t="s">
        <v>324</v>
      </c>
      <c r="C29" s="194" t="s">
        <v>320</v>
      </c>
      <c r="D29" s="194" t="s">
        <v>486</v>
      </c>
      <c r="E29" s="194" t="s">
        <v>316</v>
      </c>
      <c r="F29" s="194" t="s">
        <v>325</v>
      </c>
      <c r="G29" s="299">
        <f t="shared" ref="G29:G46" si="11">G28</f>
        <v>2023</v>
      </c>
      <c r="H29" s="195" t="s">
        <v>303</v>
      </c>
      <c r="I29" s="195">
        <v>25</v>
      </c>
      <c r="J29" s="195">
        <v>25</v>
      </c>
      <c r="K29" s="317">
        <f t="shared" si="9"/>
        <v>1</v>
      </c>
      <c r="L29" s="196">
        <f t="shared" si="3"/>
        <v>520000000</v>
      </c>
      <c r="M29" s="302">
        <v>416000000</v>
      </c>
      <c r="N29" s="302">
        <v>104000000</v>
      </c>
      <c r="O29" s="318">
        <f t="shared" si="10"/>
        <v>0.8</v>
      </c>
      <c r="P29" s="302"/>
      <c r="Q29" s="302">
        <v>416000000</v>
      </c>
      <c r="R29" s="302">
        <f t="shared" si="5"/>
        <v>416000000</v>
      </c>
      <c r="S29" s="302">
        <f t="shared" si="6"/>
        <v>368696000</v>
      </c>
      <c r="T29" s="302">
        <f t="shared" si="7"/>
        <v>47304000</v>
      </c>
      <c r="U29" s="188"/>
      <c r="V29" s="188"/>
      <c r="W29" s="188"/>
    </row>
    <row r="30" spans="1:23" ht="67.5" customHeight="1" x14ac:dyDescent="0.25">
      <c r="A30" s="299">
        <v>5</v>
      </c>
      <c r="B30" s="194" t="s">
        <v>326</v>
      </c>
      <c r="C30" s="194" t="s">
        <v>320</v>
      </c>
      <c r="D30" s="194" t="s">
        <v>485</v>
      </c>
      <c r="E30" s="194" t="s">
        <v>327</v>
      </c>
      <c r="F30" s="194" t="s">
        <v>325</v>
      </c>
      <c r="G30" s="299">
        <f t="shared" si="11"/>
        <v>2023</v>
      </c>
      <c r="H30" s="195" t="s">
        <v>303</v>
      </c>
      <c r="I30" s="195">
        <v>30</v>
      </c>
      <c r="J30" s="195">
        <v>30</v>
      </c>
      <c r="K30" s="317">
        <f t="shared" si="9"/>
        <v>1</v>
      </c>
      <c r="L30" s="196">
        <f t="shared" si="3"/>
        <v>500000000</v>
      </c>
      <c r="M30" s="302">
        <v>400000000</v>
      </c>
      <c r="N30" s="302">
        <v>100000000</v>
      </c>
      <c r="O30" s="318">
        <f t="shared" si="10"/>
        <v>0.8</v>
      </c>
      <c r="P30" s="302"/>
      <c r="Q30" s="302">
        <v>400000000</v>
      </c>
      <c r="R30" s="302">
        <f t="shared" si="5"/>
        <v>400000000</v>
      </c>
      <c r="S30" s="302">
        <f t="shared" si="6"/>
        <v>354516000</v>
      </c>
      <c r="T30" s="302">
        <f t="shared" si="7"/>
        <v>45484000</v>
      </c>
      <c r="U30" s="188"/>
      <c r="V30" s="188"/>
      <c r="W30" s="188"/>
    </row>
    <row r="31" spans="1:23" ht="69.75" customHeight="1" x14ac:dyDescent="0.25">
      <c r="A31" s="299">
        <v>6</v>
      </c>
      <c r="B31" s="194" t="s">
        <v>328</v>
      </c>
      <c r="C31" s="194" t="s">
        <v>329</v>
      </c>
      <c r="D31" s="194" t="s">
        <v>487</v>
      </c>
      <c r="E31" s="194" t="s">
        <v>316</v>
      </c>
      <c r="F31" s="194" t="s">
        <v>330</v>
      </c>
      <c r="G31" s="299">
        <f t="shared" si="11"/>
        <v>2023</v>
      </c>
      <c r="H31" s="195" t="s">
        <v>331</v>
      </c>
      <c r="I31" s="195">
        <v>15</v>
      </c>
      <c r="J31" s="195">
        <v>15</v>
      </c>
      <c r="K31" s="317">
        <f t="shared" si="9"/>
        <v>1</v>
      </c>
      <c r="L31" s="196">
        <f t="shared" si="3"/>
        <v>500000000</v>
      </c>
      <c r="M31" s="302">
        <v>300000000</v>
      </c>
      <c r="N31" s="302">
        <v>200000000</v>
      </c>
      <c r="O31" s="318">
        <f t="shared" si="10"/>
        <v>0.6</v>
      </c>
      <c r="P31" s="302"/>
      <c r="Q31" s="302">
        <v>300000000</v>
      </c>
      <c r="R31" s="302">
        <f t="shared" si="5"/>
        <v>300000000</v>
      </c>
      <c r="S31" s="302">
        <f t="shared" si="6"/>
        <v>265887000</v>
      </c>
      <c r="T31" s="302">
        <f t="shared" si="7"/>
        <v>34113000</v>
      </c>
      <c r="U31" s="188"/>
      <c r="V31" s="188"/>
      <c r="W31" s="188"/>
    </row>
    <row r="32" spans="1:23" ht="54.75" customHeight="1" x14ac:dyDescent="0.25">
      <c r="A32" s="299">
        <v>7</v>
      </c>
      <c r="B32" s="194" t="s">
        <v>332</v>
      </c>
      <c r="C32" s="194" t="s">
        <v>329</v>
      </c>
      <c r="D32" s="194" t="s">
        <v>488</v>
      </c>
      <c r="E32" s="194" t="s">
        <v>316</v>
      </c>
      <c r="F32" s="194" t="s">
        <v>325</v>
      </c>
      <c r="G32" s="299">
        <f t="shared" si="11"/>
        <v>2023</v>
      </c>
      <c r="H32" s="195" t="s">
        <v>303</v>
      </c>
      <c r="I32" s="195">
        <v>20</v>
      </c>
      <c r="J32" s="195">
        <v>20</v>
      </c>
      <c r="K32" s="317">
        <f t="shared" si="9"/>
        <v>1</v>
      </c>
      <c r="L32" s="196">
        <f t="shared" si="3"/>
        <v>474000000</v>
      </c>
      <c r="M32" s="302">
        <v>284400000</v>
      </c>
      <c r="N32" s="302">
        <v>189600000.00000003</v>
      </c>
      <c r="O32" s="318">
        <f t="shared" si="10"/>
        <v>0.6</v>
      </c>
      <c r="P32" s="302"/>
      <c r="Q32" s="302">
        <v>284400000</v>
      </c>
      <c r="R32" s="302">
        <f t="shared" si="5"/>
        <v>284400000</v>
      </c>
      <c r="S32" s="302">
        <f t="shared" si="6"/>
        <v>252061000</v>
      </c>
      <c r="T32" s="302">
        <f t="shared" si="7"/>
        <v>32339000</v>
      </c>
      <c r="U32" s="188"/>
      <c r="V32" s="188"/>
      <c r="W32" s="188"/>
    </row>
    <row r="33" spans="1:23" ht="70.5" customHeight="1" x14ac:dyDescent="0.25">
      <c r="A33" s="299">
        <v>8</v>
      </c>
      <c r="B33" s="194" t="s">
        <v>333</v>
      </c>
      <c r="C33" s="194" t="s">
        <v>329</v>
      </c>
      <c r="D33" s="194" t="s">
        <v>489</v>
      </c>
      <c r="E33" s="194" t="s">
        <v>316</v>
      </c>
      <c r="F33" s="194" t="s">
        <v>334</v>
      </c>
      <c r="G33" s="299">
        <f t="shared" si="11"/>
        <v>2023</v>
      </c>
      <c r="H33" s="195" t="s">
        <v>303</v>
      </c>
      <c r="I33" s="195">
        <v>30</v>
      </c>
      <c r="J33" s="195">
        <v>30</v>
      </c>
      <c r="K33" s="317">
        <f t="shared" si="9"/>
        <v>1</v>
      </c>
      <c r="L33" s="196">
        <f t="shared" si="3"/>
        <v>352000000</v>
      </c>
      <c r="M33" s="302">
        <v>281600000</v>
      </c>
      <c r="N33" s="302">
        <v>70399999.99999997</v>
      </c>
      <c r="O33" s="318">
        <f t="shared" si="10"/>
        <v>0.8</v>
      </c>
      <c r="P33" s="302"/>
      <c r="Q33" s="302">
        <v>281600000</v>
      </c>
      <c r="R33" s="302">
        <f t="shared" si="5"/>
        <v>281600000</v>
      </c>
      <c r="S33" s="302">
        <f t="shared" si="6"/>
        <v>249579000</v>
      </c>
      <c r="T33" s="302">
        <f t="shared" si="7"/>
        <v>32021000</v>
      </c>
      <c r="U33" s="188"/>
      <c r="V33" s="188"/>
      <c r="W33" s="188"/>
    </row>
    <row r="34" spans="1:23" ht="70.5" customHeight="1" x14ac:dyDescent="0.25">
      <c r="A34" s="299">
        <v>9</v>
      </c>
      <c r="B34" s="194" t="s">
        <v>333</v>
      </c>
      <c r="C34" s="194" t="s">
        <v>320</v>
      </c>
      <c r="D34" s="194" t="s">
        <v>489</v>
      </c>
      <c r="E34" s="194" t="s">
        <v>316</v>
      </c>
      <c r="F34" s="194" t="s">
        <v>325</v>
      </c>
      <c r="G34" s="299">
        <f t="shared" si="11"/>
        <v>2023</v>
      </c>
      <c r="H34" s="195" t="s">
        <v>303</v>
      </c>
      <c r="I34" s="195">
        <v>22</v>
      </c>
      <c r="J34" s="195">
        <v>22</v>
      </c>
      <c r="K34" s="317">
        <f t="shared" si="9"/>
        <v>1</v>
      </c>
      <c r="L34" s="196">
        <f t="shared" si="3"/>
        <v>450000000</v>
      </c>
      <c r="M34" s="302">
        <v>360000000</v>
      </c>
      <c r="N34" s="302">
        <v>90000000</v>
      </c>
      <c r="O34" s="318">
        <f t="shared" si="10"/>
        <v>0.8</v>
      </c>
      <c r="P34" s="302"/>
      <c r="Q34" s="302">
        <v>360000000</v>
      </c>
      <c r="R34" s="302">
        <f t="shared" si="5"/>
        <v>360000000</v>
      </c>
      <c r="S34" s="302">
        <f t="shared" si="6"/>
        <v>319064000</v>
      </c>
      <c r="T34" s="302">
        <f t="shared" si="7"/>
        <v>40936000</v>
      </c>
      <c r="U34" s="188"/>
      <c r="V34" s="188"/>
      <c r="W34" s="188"/>
    </row>
    <row r="35" spans="1:23" ht="70.5" customHeight="1" x14ac:dyDescent="0.25">
      <c r="A35" s="299">
        <v>10</v>
      </c>
      <c r="B35" s="194" t="s">
        <v>336</v>
      </c>
      <c r="C35" s="194" t="s">
        <v>320</v>
      </c>
      <c r="D35" s="194" t="s">
        <v>490</v>
      </c>
      <c r="E35" s="194" t="s">
        <v>316</v>
      </c>
      <c r="F35" s="194" t="s">
        <v>325</v>
      </c>
      <c r="G35" s="299">
        <f t="shared" si="11"/>
        <v>2023</v>
      </c>
      <c r="H35" s="195" t="s">
        <v>303</v>
      </c>
      <c r="I35" s="195">
        <v>15</v>
      </c>
      <c r="J35" s="195">
        <v>15</v>
      </c>
      <c r="K35" s="317">
        <f t="shared" si="9"/>
        <v>1</v>
      </c>
      <c r="L35" s="196">
        <f t="shared" si="3"/>
        <v>630000000</v>
      </c>
      <c r="M35" s="302">
        <v>504000000</v>
      </c>
      <c r="N35" s="302">
        <v>126000000</v>
      </c>
      <c r="O35" s="318">
        <f t="shared" si="10"/>
        <v>0.8</v>
      </c>
      <c r="P35" s="302"/>
      <c r="Q35" s="302">
        <v>504000000</v>
      </c>
      <c r="R35" s="302">
        <f t="shared" si="5"/>
        <v>504000000</v>
      </c>
      <c r="S35" s="302">
        <f t="shared" si="6"/>
        <v>446690000</v>
      </c>
      <c r="T35" s="302">
        <f t="shared" si="7"/>
        <v>57310000</v>
      </c>
      <c r="U35" s="188"/>
      <c r="V35" s="188"/>
      <c r="W35" s="188"/>
    </row>
    <row r="36" spans="1:23" ht="70.5" customHeight="1" x14ac:dyDescent="0.25">
      <c r="A36" s="299">
        <v>11</v>
      </c>
      <c r="B36" s="194" t="s">
        <v>338</v>
      </c>
      <c r="C36" s="194" t="s">
        <v>320</v>
      </c>
      <c r="D36" s="194" t="s">
        <v>491</v>
      </c>
      <c r="E36" s="194" t="s">
        <v>316</v>
      </c>
      <c r="F36" s="194" t="s">
        <v>293</v>
      </c>
      <c r="G36" s="299">
        <f t="shared" si="11"/>
        <v>2023</v>
      </c>
      <c r="H36" s="195" t="s">
        <v>339</v>
      </c>
      <c r="I36" s="195">
        <v>23</v>
      </c>
      <c r="J36" s="195">
        <v>23</v>
      </c>
      <c r="K36" s="317">
        <f t="shared" si="9"/>
        <v>1</v>
      </c>
      <c r="L36" s="196">
        <f t="shared" si="3"/>
        <v>495000000</v>
      </c>
      <c r="M36" s="302">
        <v>396000000</v>
      </c>
      <c r="N36" s="302">
        <v>99000000</v>
      </c>
      <c r="O36" s="318">
        <f t="shared" si="10"/>
        <v>0.8</v>
      </c>
      <c r="P36" s="302"/>
      <c r="Q36" s="302">
        <v>396000000</v>
      </c>
      <c r="R36" s="302">
        <f t="shared" si="5"/>
        <v>396000000</v>
      </c>
      <c r="S36" s="302">
        <f t="shared" si="6"/>
        <v>350970000</v>
      </c>
      <c r="T36" s="302">
        <f>ROUND(S36*12.83%,-3)+1000</f>
        <v>45030000</v>
      </c>
      <c r="U36" s="188"/>
      <c r="V36" s="188"/>
      <c r="W36" s="188"/>
    </row>
    <row r="37" spans="1:23" ht="42.75" customHeight="1" x14ac:dyDescent="0.25">
      <c r="A37" s="299">
        <v>12</v>
      </c>
      <c r="B37" s="194" t="s">
        <v>338</v>
      </c>
      <c r="C37" s="194" t="s">
        <v>329</v>
      </c>
      <c r="D37" s="194" t="s">
        <v>491</v>
      </c>
      <c r="E37" s="194" t="s">
        <v>316</v>
      </c>
      <c r="F37" s="194" t="s">
        <v>340</v>
      </c>
      <c r="G37" s="299">
        <f t="shared" si="11"/>
        <v>2023</v>
      </c>
      <c r="H37" s="195" t="s">
        <v>341</v>
      </c>
      <c r="I37" s="195">
        <v>20</v>
      </c>
      <c r="J37" s="195">
        <v>17</v>
      </c>
      <c r="K37" s="317">
        <f t="shared" si="9"/>
        <v>0.85</v>
      </c>
      <c r="L37" s="196">
        <f t="shared" si="3"/>
        <v>150000000</v>
      </c>
      <c r="M37" s="302">
        <v>120000000</v>
      </c>
      <c r="N37" s="302">
        <v>30000000</v>
      </c>
      <c r="O37" s="318">
        <f t="shared" si="10"/>
        <v>0.8</v>
      </c>
      <c r="P37" s="302"/>
      <c r="Q37" s="302">
        <v>120000000</v>
      </c>
      <c r="R37" s="302">
        <f t="shared" si="5"/>
        <v>120000000</v>
      </c>
      <c r="S37" s="302">
        <f t="shared" si="6"/>
        <v>106355000</v>
      </c>
      <c r="T37" s="302">
        <f t="shared" si="7"/>
        <v>13645000</v>
      </c>
      <c r="U37" s="188"/>
      <c r="V37" s="188"/>
      <c r="W37" s="188"/>
    </row>
    <row r="38" spans="1:23" ht="55.5" customHeight="1" x14ac:dyDescent="0.25">
      <c r="A38" s="299">
        <v>13</v>
      </c>
      <c r="B38" s="194" t="s">
        <v>342</v>
      </c>
      <c r="C38" s="194" t="s">
        <v>320</v>
      </c>
      <c r="D38" s="194" t="s">
        <v>492</v>
      </c>
      <c r="E38" s="194" t="s">
        <v>316</v>
      </c>
      <c r="F38" s="194" t="s">
        <v>642</v>
      </c>
      <c r="G38" s="299">
        <f t="shared" si="11"/>
        <v>2023</v>
      </c>
      <c r="H38" s="195" t="s">
        <v>344</v>
      </c>
      <c r="I38" s="195">
        <v>21</v>
      </c>
      <c r="J38" s="195">
        <v>21</v>
      </c>
      <c r="K38" s="317">
        <f t="shared" si="9"/>
        <v>1</v>
      </c>
      <c r="L38" s="196">
        <f t="shared" si="3"/>
        <v>437000000</v>
      </c>
      <c r="M38" s="302">
        <v>349600000</v>
      </c>
      <c r="N38" s="302">
        <v>87399999.99999997</v>
      </c>
      <c r="O38" s="318">
        <f t="shared" si="10"/>
        <v>0.8</v>
      </c>
      <c r="P38" s="302"/>
      <c r="Q38" s="302">
        <v>349600000</v>
      </c>
      <c r="R38" s="302">
        <f t="shared" si="5"/>
        <v>349600000</v>
      </c>
      <c r="S38" s="302">
        <f t="shared" si="6"/>
        <v>309847000</v>
      </c>
      <c r="T38" s="302">
        <f t="shared" si="7"/>
        <v>39753000</v>
      </c>
      <c r="U38" s="188"/>
      <c r="V38" s="188"/>
      <c r="W38" s="188"/>
    </row>
    <row r="39" spans="1:23" ht="74.25" customHeight="1" x14ac:dyDescent="0.25">
      <c r="A39" s="299">
        <v>14</v>
      </c>
      <c r="B39" s="194" t="s">
        <v>342</v>
      </c>
      <c r="C39" s="194" t="s">
        <v>320</v>
      </c>
      <c r="D39" s="194" t="s">
        <v>492</v>
      </c>
      <c r="E39" s="194" t="s">
        <v>345</v>
      </c>
      <c r="F39" s="328" t="s">
        <v>650</v>
      </c>
      <c r="G39" s="299">
        <f t="shared" si="11"/>
        <v>2023</v>
      </c>
      <c r="H39" s="195" t="s">
        <v>344</v>
      </c>
      <c r="I39" s="195">
        <v>28</v>
      </c>
      <c r="J39" s="195">
        <v>28</v>
      </c>
      <c r="K39" s="317">
        <f t="shared" si="9"/>
        <v>1</v>
      </c>
      <c r="L39" s="196">
        <f t="shared" si="3"/>
        <v>488000000</v>
      </c>
      <c r="M39" s="302">
        <v>390400000.00000006</v>
      </c>
      <c r="N39" s="302">
        <v>97599999.99999997</v>
      </c>
      <c r="O39" s="318">
        <f t="shared" si="10"/>
        <v>0.80000000000000016</v>
      </c>
      <c r="P39" s="302"/>
      <c r="Q39" s="302">
        <v>390400000.00000006</v>
      </c>
      <c r="R39" s="302">
        <f t="shared" si="5"/>
        <v>390400000</v>
      </c>
      <c r="S39" s="302">
        <f t="shared" si="6"/>
        <v>346007000</v>
      </c>
      <c r="T39" s="302">
        <f t="shared" si="7"/>
        <v>44393000</v>
      </c>
      <c r="U39" s="188"/>
      <c r="V39" s="188"/>
      <c r="W39" s="188"/>
    </row>
    <row r="40" spans="1:23" ht="77.25" customHeight="1" x14ac:dyDescent="0.25">
      <c r="A40" s="299">
        <v>15</v>
      </c>
      <c r="B40" s="194" t="s">
        <v>342</v>
      </c>
      <c r="C40" s="194" t="s">
        <v>320</v>
      </c>
      <c r="D40" s="194" t="s">
        <v>492</v>
      </c>
      <c r="E40" s="194" t="s">
        <v>316</v>
      </c>
      <c r="F40" s="328" t="s">
        <v>648</v>
      </c>
      <c r="G40" s="299">
        <f t="shared" si="11"/>
        <v>2023</v>
      </c>
      <c r="H40" s="195" t="s">
        <v>643</v>
      </c>
      <c r="I40" s="195">
        <v>45</v>
      </c>
      <c r="J40" s="195">
        <v>45</v>
      </c>
      <c r="K40" s="317">
        <f t="shared" si="9"/>
        <v>1</v>
      </c>
      <c r="L40" s="196">
        <f t="shared" si="3"/>
        <v>400000000</v>
      </c>
      <c r="M40" s="302">
        <v>320000000</v>
      </c>
      <c r="N40" s="302">
        <v>80000000</v>
      </c>
      <c r="O40" s="318">
        <f t="shared" si="10"/>
        <v>0.8</v>
      </c>
      <c r="P40" s="302"/>
      <c r="Q40" s="302">
        <v>320000000</v>
      </c>
      <c r="R40" s="302">
        <f t="shared" si="5"/>
        <v>320000000</v>
      </c>
      <c r="S40" s="302">
        <f t="shared" si="6"/>
        <v>283613000</v>
      </c>
      <c r="T40" s="302">
        <f>ROUND(S40*12.83%,-3)-1000</f>
        <v>36387000</v>
      </c>
      <c r="U40" s="188"/>
      <c r="V40" s="188"/>
      <c r="W40" s="188"/>
    </row>
    <row r="41" spans="1:23" ht="70.5" customHeight="1" x14ac:dyDescent="0.25">
      <c r="A41" s="299">
        <v>16</v>
      </c>
      <c r="B41" s="194" t="s">
        <v>349</v>
      </c>
      <c r="C41" s="194" t="s">
        <v>320</v>
      </c>
      <c r="D41" s="194" t="s">
        <v>493</v>
      </c>
      <c r="E41" s="194" t="s">
        <v>316</v>
      </c>
      <c r="F41" s="194" t="s">
        <v>652</v>
      </c>
      <c r="G41" s="299">
        <f t="shared" si="11"/>
        <v>2023</v>
      </c>
      <c r="H41" s="195" t="s">
        <v>303</v>
      </c>
      <c r="I41" s="195">
        <v>15</v>
      </c>
      <c r="J41" s="195">
        <v>15</v>
      </c>
      <c r="K41" s="317">
        <f t="shared" si="9"/>
        <v>1</v>
      </c>
      <c r="L41" s="196">
        <f t="shared" si="3"/>
        <v>300000000</v>
      </c>
      <c r="M41" s="302">
        <v>240000000</v>
      </c>
      <c r="N41" s="302">
        <v>60000000</v>
      </c>
      <c r="O41" s="318">
        <f t="shared" si="10"/>
        <v>0.8</v>
      </c>
      <c r="P41" s="302"/>
      <c r="Q41" s="302">
        <v>240000000</v>
      </c>
      <c r="R41" s="302">
        <f t="shared" si="5"/>
        <v>240000000</v>
      </c>
      <c r="S41" s="302">
        <f t="shared" si="6"/>
        <v>212709000</v>
      </c>
      <c r="T41" s="302">
        <f t="shared" si="7"/>
        <v>27291000</v>
      </c>
      <c r="U41" s="188"/>
      <c r="V41" s="188"/>
      <c r="W41" s="188"/>
    </row>
    <row r="42" spans="1:23" ht="88.5" customHeight="1" x14ac:dyDescent="0.25">
      <c r="A42" s="299">
        <v>17</v>
      </c>
      <c r="B42" s="194" t="s">
        <v>349</v>
      </c>
      <c r="C42" s="194" t="s">
        <v>320</v>
      </c>
      <c r="D42" s="194" t="s">
        <v>493</v>
      </c>
      <c r="E42" s="194" t="s">
        <v>316</v>
      </c>
      <c r="F42" s="194" t="s">
        <v>653</v>
      </c>
      <c r="G42" s="299">
        <f t="shared" si="11"/>
        <v>2023</v>
      </c>
      <c r="H42" s="195" t="s">
        <v>303</v>
      </c>
      <c r="I42" s="195">
        <v>30</v>
      </c>
      <c r="J42" s="195">
        <v>30</v>
      </c>
      <c r="K42" s="317">
        <f t="shared" si="9"/>
        <v>1</v>
      </c>
      <c r="L42" s="196">
        <f t="shared" si="3"/>
        <v>150000000</v>
      </c>
      <c r="M42" s="302">
        <v>120000000</v>
      </c>
      <c r="N42" s="302">
        <v>30000000</v>
      </c>
      <c r="O42" s="318">
        <f t="shared" si="10"/>
        <v>0.8</v>
      </c>
      <c r="P42" s="302"/>
      <c r="Q42" s="302">
        <v>120000000</v>
      </c>
      <c r="R42" s="302">
        <f t="shared" si="5"/>
        <v>120000000</v>
      </c>
      <c r="S42" s="302">
        <f t="shared" si="6"/>
        <v>106355000</v>
      </c>
      <c r="T42" s="302">
        <f t="shared" si="7"/>
        <v>13645000</v>
      </c>
      <c r="U42" s="188"/>
      <c r="V42" s="188"/>
      <c r="W42" s="188"/>
    </row>
    <row r="43" spans="1:23" ht="55.5" customHeight="1" x14ac:dyDescent="0.25">
      <c r="A43" s="299">
        <v>18</v>
      </c>
      <c r="B43" s="194" t="s">
        <v>352</v>
      </c>
      <c r="C43" s="194" t="s">
        <v>320</v>
      </c>
      <c r="D43" s="194" t="s">
        <v>494</v>
      </c>
      <c r="E43" s="194" t="s">
        <v>316</v>
      </c>
      <c r="F43" s="194" t="s">
        <v>325</v>
      </c>
      <c r="G43" s="299">
        <f t="shared" si="11"/>
        <v>2023</v>
      </c>
      <c r="H43" s="195" t="s">
        <v>303</v>
      </c>
      <c r="I43" s="195">
        <v>25</v>
      </c>
      <c r="J43" s="195">
        <v>25</v>
      </c>
      <c r="K43" s="317">
        <f t="shared" si="9"/>
        <v>1</v>
      </c>
      <c r="L43" s="196">
        <f t="shared" si="3"/>
        <v>349000000</v>
      </c>
      <c r="M43" s="302">
        <v>279200000</v>
      </c>
      <c r="N43" s="302">
        <v>69800000.000000015</v>
      </c>
      <c r="O43" s="318">
        <f t="shared" si="10"/>
        <v>0.8</v>
      </c>
      <c r="P43" s="302"/>
      <c r="Q43" s="302">
        <v>279200000</v>
      </c>
      <c r="R43" s="302">
        <f t="shared" si="5"/>
        <v>279200000</v>
      </c>
      <c r="S43" s="302">
        <f t="shared" si="6"/>
        <v>247452000</v>
      </c>
      <c r="T43" s="302">
        <f t="shared" si="7"/>
        <v>31748000</v>
      </c>
      <c r="U43" s="188"/>
      <c r="V43" s="188"/>
      <c r="W43" s="188"/>
    </row>
    <row r="44" spans="1:23" ht="70.5" customHeight="1" x14ac:dyDescent="0.25">
      <c r="A44" s="299">
        <v>19</v>
      </c>
      <c r="B44" s="194" t="s">
        <v>352</v>
      </c>
      <c r="C44" s="194" t="s">
        <v>320</v>
      </c>
      <c r="D44" s="194" t="s">
        <v>494</v>
      </c>
      <c r="E44" s="194" t="s">
        <v>316</v>
      </c>
      <c r="F44" s="194" t="s">
        <v>353</v>
      </c>
      <c r="G44" s="299">
        <f t="shared" si="11"/>
        <v>2023</v>
      </c>
      <c r="H44" s="195" t="s">
        <v>303</v>
      </c>
      <c r="I44" s="195">
        <v>18</v>
      </c>
      <c r="J44" s="195">
        <v>18</v>
      </c>
      <c r="K44" s="317">
        <f t="shared" si="9"/>
        <v>1</v>
      </c>
      <c r="L44" s="196">
        <f t="shared" si="3"/>
        <v>450000000</v>
      </c>
      <c r="M44" s="302">
        <v>360000000</v>
      </c>
      <c r="N44" s="302">
        <v>90000000</v>
      </c>
      <c r="O44" s="318">
        <f t="shared" si="10"/>
        <v>0.8</v>
      </c>
      <c r="P44" s="302"/>
      <c r="Q44" s="302">
        <v>360000000</v>
      </c>
      <c r="R44" s="302">
        <f t="shared" si="5"/>
        <v>360000000</v>
      </c>
      <c r="S44" s="302">
        <f t="shared" si="6"/>
        <v>319064000</v>
      </c>
      <c r="T44" s="302">
        <f t="shared" si="7"/>
        <v>40936000</v>
      </c>
      <c r="U44" s="188"/>
      <c r="V44" s="188"/>
      <c r="W44" s="188"/>
    </row>
    <row r="45" spans="1:23" ht="70.5" customHeight="1" x14ac:dyDescent="0.25">
      <c r="A45" s="299">
        <v>20</v>
      </c>
      <c r="B45" s="194" t="s">
        <v>354</v>
      </c>
      <c r="C45" s="194" t="s">
        <v>320</v>
      </c>
      <c r="D45" s="194" t="s">
        <v>358</v>
      </c>
      <c r="E45" s="194" t="s">
        <v>355</v>
      </c>
      <c r="F45" s="194" t="s">
        <v>651</v>
      </c>
      <c r="G45" s="299">
        <f t="shared" si="11"/>
        <v>2023</v>
      </c>
      <c r="H45" s="195" t="s">
        <v>303</v>
      </c>
      <c r="I45" s="195">
        <v>14</v>
      </c>
      <c r="J45" s="195">
        <v>14</v>
      </c>
      <c r="K45" s="317">
        <f t="shared" si="9"/>
        <v>1</v>
      </c>
      <c r="L45" s="196">
        <f t="shared" si="3"/>
        <v>158000000</v>
      </c>
      <c r="M45" s="302">
        <v>126400000</v>
      </c>
      <c r="N45" s="302">
        <v>31599999.999999993</v>
      </c>
      <c r="O45" s="318">
        <f t="shared" si="10"/>
        <v>0.8</v>
      </c>
      <c r="P45" s="302"/>
      <c r="Q45" s="302">
        <v>126400000</v>
      </c>
      <c r="R45" s="302">
        <f t="shared" si="5"/>
        <v>126400000</v>
      </c>
      <c r="S45" s="302">
        <f t="shared" si="6"/>
        <v>112027000</v>
      </c>
      <c r="T45" s="302">
        <f t="shared" si="7"/>
        <v>14373000</v>
      </c>
      <c r="U45" s="188"/>
      <c r="V45" s="188"/>
      <c r="W45" s="188"/>
    </row>
    <row r="46" spans="1:23" ht="55.5" customHeight="1" x14ac:dyDescent="0.25">
      <c r="A46" s="299">
        <v>21</v>
      </c>
      <c r="B46" s="194" t="s">
        <v>354</v>
      </c>
      <c r="C46" s="194" t="s">
        <v>357</v>
      </c>
      <c r="D46" s="194" t="s">
        <v>358</v>
      </c>
      <c r="E46" s="194" t="s">
        <v>358</v>
      </c>
      <c r="F46" s="194" t="s">
        <v>359</v>
      </c>
      <c r="G46" s="299">
        <f t="shared" si="11"/>
        <v>2023</v>
      </c>
      <c r="H46" s="195" t="s">
        <v>303</v>
      </c>
      <c r="I46" s="195">
        <v>18</v>
      </c>
      <c r="J46" s="195">
        <v>18</v>
      </c>
      <c r="K46" s="317">
        <f t="shared" si="9"/>
        <v>1</v>
      </c>
      <c r="L46" s="196">
        <f t="shared" si="3"/>
        <v>437000000</v>
      </c>
      <c r="M46" s="302">
        <v>262200000</v>
      </c>
      <c r="N46" s="302">
        <v>174800000</v>
      </c>
      <c r="O46" s="318">
        <f t="shared" si="10"/>
        <v>0.6</v>
      </c>
      <c r="P46" s="302"/>
      <c r="Q46" s="302">
        <v>262200000</v>
      </c>
      <c r="R46" s="302">
        <f t="shared" si="5"/>
        <v>262200000</v>
      </c>
      <c r="S46" s="302">
        <f t="shared" si="6"/>
        <v>232385000</v>
      </c>
      <c r="T46" s="302">
        <f t="shared" si="7"/>
        <v>29815000</v>
      </c>
      <c r="U46" s="188"/>
      <c r="V46" s="188"/>
      <c r="W46" s="188"/>
    </row>
    <row r="47" spans="1:23" s="193" customFormat="1" ht="24" customHeight="1" x14ac:dyDescent="0.25">
      <c r="A47" s="314" t="s">
        <v>37</v>
      </c>
      <c r="B47" s="409" t="s">
        <v>186</v>
      </c>
      <c r="C47" s="409"/>
      <c r="D47" s="409"/>
      <c r="E47" s="409"/>
      <c r="F47" s="409"/>
      <c r="G47" s="409"/>
      <c r="H47" s="409"/>
      <c r="I47" s="315"/>
      <c r="J47" s="315"/>
      <c r="K47" s="315"/>
      <c r="L47" s="298">
        <f>SUM(L48:L63)</f>
        <v>4087000000</v>
      </c>
      <c r="M47" s="298">
        <f t="shared" ref="M47:T47" si="12">SUM(M48:M63)</f>
        <v>3382000000</v>
      </c>
      <c r="N47" s="298">
        <f t="shared" si="12"/>
        <v>705000000</v>
      </c>
      <c r="O47" s="298"/>
      <c r="P47" s="298">
        <f t="shared" si="12"/>
        <v>0</v>
      </c>
      <c r="Q47" s="298">
        <f t="shared" si="12"/>
        <v>3382000000</v>
      </c>
      <c r="R47" s="298">
        <f t="shared" si="12"/>
        <v>3382000000</v>
      </c>
      <c r="S47" s="298">
        <f t="shared" si="12"/>
        <v>2997428000</v>
      </c>
      <c r="T47" s="298">
        <f t="shared" si="12"/>
        <v>384572000</v>
      </c>
      <c r="U47" s="187"/>
      <c r="V47" s="187"/>
      <c r="W47" s="187"/>
    </row>
    <row r="48" spans="1:23" ht="37.5" customHeight="1" x14ac:dyDescent="0.25">
      <c r="A48" s="299">
        <v>1</v>
      </c>
      <c r="B48" s="194" t="s">
        <v>462</v>
      </c>
      <c r="C48" s="299" t="s">
        <v>320</v>
      </c>
      <c r="D48" s="194" t="s">
        <v>495</v>
      </c>
      <c r="E48" s="194" t="s">
        <v>495</v>
      </c>
      <c r="F48" s="194" t="s">
        <v>360</v>
      </c>
      <c r="G48" s="299" t="s">
        <v>127</v>
      </c>
      <c r="H48" s="195" t="s">
        <v>511</v>
      </c>
      <c r="I48" s="195">
        <v>10</v>
      </c>
      <c r="J48" s="195">
        <v>10</v>
      </c>
      <c r="K48" s="317">
        <f t="shared" si="9"/>
        <v>1</v>
      </c>
      <c r="L48" s="196">
        <f t="shared" si="3"/>
        <v>200000000</v>
      </c>
      <c r="M48" s="302">
        <v>150000000</v>
      </c>
      <c r="N48" s="302">
        <v>50000000</v>
      </c>
      <c r="O48" s="318">
        <f t="shared" si="10"/>
        <v>0.75</v>
      </c>
      <c r="P48" s="302"/>
      <c r="Q48" s="302">
        <v>150000000</v>
      </c>
      <c r="R48" s="302">
        <f t="shared" si="5"/>
        <v>150000000</v>
      </c>
      <c r="S48" s="302">
        <f t="shared" si="6"/>
        <v>132943000</v>
      </c>
      <c r="T48" s="302">
        <f t="shared" si="7"/>
        <v>17057000</v>
      </c>
      <c r="U48" s="188"/>
      <c r="V48" s="188"/>
      <c r="W48" s="188"/>
    </row>
    <row r="49" spans="1:23" ht="37.5" customHeight="1" x14ac:dyDescent="0.25">
      <c r="A49" s="299">
        <v>2</v>
      </c>
      <c r="B49" s="194" t="s">
        <v>463</v>
      </c>
      <c r="C49" s="299" t="s">
        <v>320</v>
      </c>
      <c r="D49" s="194" t="s">
        <v>496</v>
      </c>
      <c r="E49" s="194" t="s">
        <v>496</v>
      </c>
      <c r="F49" s="194" t="s">
        <v>360</v>
      </c>
      <c r="G49" s="299" t="s">
        <v>127</v>
      </c>
      <c r="H49" s="195" t="s">
        <v>511</v>
      </c>
      <c r="I49" s="195">
        <v>10</v>
      </c>
      <c r="J49" s="195">
        <v>10</v>
      </c>
      <c r="K49" s="317">
        <f t="shared" si="9"/>
        <v>1</v>
      </c>
      <c r="L49" s="196">
        <f t="shared" si="3"/>
        <v>255000000</v>
      </c>
      <c r="M49" s="302">
        <v>200000000</v>
      </c>
      <c r="N49" s="302">
        <v>55000000</v>
      </c>
      <c r="O49" s="318">
        <f t="shared" si="10"/>
        <v>0.78431372549019607</v>
      </c>
      <c r="P49" s="302"/>
      <c r="Q49" s="302">
        <v>200000000</v>
      </c>
      <c r="R49" s="302">
        <f t="shared" si="5"/>
        <v>200000000</v>
      </c>
      <c r="S49" s="302">
        <f t="shared" si="6"/>
        <v>177258000</v>
      </c>
      <c r="T49" s="302">
        <f t="shared" si="7"/>
        <v>22742000</v>
      </c>
      <c r="U49" s="188"/>
      <c r="V49" s="188"/>
      <c r="W49" s="188"/>
    </row>
    <row r="50" spans="1:23" ht="37.5" customHeight="1" x14ac:dyDescent="0.25">
      <c r="A50" s="299">
        <v>3</v>
      </c>
      <c r="B50" s="194" t="s">
        <v>464</v>
      </c>
      <c r="C50" s="299" t="s">
        <v>320</v>
      </c>
      <c r="D50" s="194" t="s">
        <v>497</v>
      </c>
      <c r="E50" s="194" t="s">
        <v>497</v>
      </c>
      <c r="F50" s="194" t="s">
        <v>360</v>
      </c>
      <c r="G50" s="299" t="s">
        <v>127</v>
      </c>
      <c r="H50" s="195" t="s">
        <v>511</v>
      </c>
      <c r="I50" s="195">
        <v>10</v>
      </c>
      <c r="J50" s="195">
        <v>10</v>
      </c>
      <c r="K50" s="317">
        <f t="shared" si="9"/>
        <v>1</v>
      </c>
      <c r="L50" s="196">
        <f t="shared" si="3"/>
        <v>250000000</v>
      </c>
      <c r="M50" s="302">
        <v>200000000</v>
      </c>
      <c r="N50" s="302">
        <v>50000000</v>
      </c>
      <c r="O50" s="318">
        <f t="shared" si="10"/>
        <v>0.8</v>
      </c>
      <c r="P50" s="302"/>
      <c r="Q50" s="302">
        <v>200000000</v>
      </c>
      <c r="R50" s="302">
        <f t="shared" si="5"/>
        <v>200000000</v>
      </c>
      <c r="S50" s="302">
        <f t="shared" si="6"/>
        <v>177258000</v>
      </c>
      <c r="T50" s="302">
        <f t="shared" si="7"/>
        <v>22742000</v>
      </c>
      <c r="U50" s="188"/>
      <c r="V50" s="188"/>
      <c r="W50" s="188"/>
    </row>
    <row r="51" spans="1:23" ht="37.5" customHeight="1" x14ac:dyDescent="0.25">
      <c r="A51" s="299">
        <v>4</v>
      </c>
      <c r="B51" s="194" t="s">
        <v>465</v>
      </c>
      <c r="C51" s="299" t="s">
        <v>320</v>
      </c>
      <c r="D51" s="194" t="s">
        <v>362</v>
      </c>
      <c r="E51" s="194" t="s">
        <v>362</v>
      </c>
      <c r="F51" s="194" t="s">
        <v>361</v>
      </c>
      <c r="G51" s="299" t="s">
        <v>127</v>
      </c>
      <c r="H51" s="195" t="s">
        <v>557</v>
      </c>
      <c r="I51" s="195">
        <v>12</v>
      </c>
      <c r="J51" s="195">
        <v>12</v>
      </c>
      <c r="K51" s="317">
        <f t="shared" si="9"/>
        <v>1</v>
      </c>
      <c r="L51" s="196">
        <f t="shared" si="3"/>
        <v>315000000</v>
      </c>
      <c r="M51" s="302">
        <v>250000000</v>
      </c>
      <c r="N51" s="302">
        <v>65000000</v>
      </c>
      <c r="O51" s="318">
        <f t="shared" si="10"/>
        <v>0.79365079365079361</v>
      </c>
      <c r="P51" s="302"/>
      <c r="Q51" s="302">
        <v>250000000</v>
      </c>
      <c r="R51" s="302">
        <f t="shared" si="5"/>
        <v>250000000</v>
      </c>
      <c r="S51" s="302">
        <f t="shared" si="6"/>
        <v>221572000</v>
      </c>
      <c r="T51" s="302">
        <f t="shared" si="7"/>
        <v>28428000</v>
      </c>
      <c r="U51" s="188"/>
      <c r="V51" s="188"/>
      <c r="W51" s="188"/>
    </row>
    <row r="52" spans="1:23" ht="37.5" customHeight="1" x14ac:dyDescent="0.25">
      <c r="A52" s="299">
        <v>5</v>
      </c>
      <c r="B52" s="194" t="s">
        <v>466</v>
      </c>
      <c r="C52" s="299" t="s">
        <v>320</v>
      </c>
      <c r="D52" s="194" t="s">
        <v>363</v>
      </c>
      <c r="E52" s="194" t="s">
        <v>363</v>
      </c>
      <c r="F52" s="194" t="s">
        <v>360</v>
      </c>
      <c r="G52" s="299" t="s">
        <v>127</v>
      </c>
      <c r="H52" s="195" t="s">
        <v>511</v>
      </c>
      <c r="I52" s="195">
        <v>5</v>
      </c>
      <c r="J52" s="195">
        <v>5</v>
      </c>
      <c r="K52" s="317">
        <f t="shared" si="9"/>
        <v>1</v>
      </c>
      <c r="L52" s="196">
        <f t="shared" si="3"/>
        <v>250000000</v>
      </c>
      <c r="M52" s="302">
        <v>200000000</v>
      </c>
      <c r="N52" s="302">
        <v>50000000</v>
      </c>
      <c r="O52" s="318">
        <f t="shared" si="10"/>
        <v>0.8</v>
      </c>
      <c r="P52" s="302"/>
      <c r="Q52" s="302">
        <v>200000000</v>
      </c>
      <c r="R52" s="302">
        <f t="shared" si="5"/>
        <v>200000000</v>
      </c>
      <c r="S52" s="302">
        <f t="shared" si="6"/>
        <v>177258000</v>
      </c>
      <c r="T52" s="302">
        <f t="shared" si="7"/>
        <v>22742000</v>
      </c>
      <c r="U52" s="188"/>
      <c r="V52" s="188"/>
      <c r="W52" s="188"/>
    </row>
    <row r="53" spans="1:23" ht="37.5" customHeight="1" x14ac:dyDescent="0.25">
      <c r="A53" s="299">
        <v>6</v>
      </c>
      <c r="B53" s="194" t="s">
        <v>467</v>
      </c>
      <c r="C53" s="299" t="s">
        <v>320</v>
      </c>
      <c r="D53" s="194" t="s">
        <v>364</v>
      </c>
      <c r="E53" s="194" t="s">
        <v>364</v>
      </c>
      <c r="F53" s="194" t="s">
        <v>361</v>
      </c>
      <c r="G53" s="299" t="s">
        <v>127</v>
      </c>
      <c r="H53" s="195" t="s">
        <v>557</v>
      </c>
      <c r="I53" s="195">
        <v>12</v>
      </c>
      <c r="J53" s="195">
        <v>12</v>
      </c>
      <c r="K53" s="317">
        <f t="shared" si="9"/>
        <v>1</v>
      </c>
      <c r="L53" s="196">
        <f t="shared" si="3"/>
        <v>300000000</v>
      </c>
      <c r="M53" s="302">
        <v>250000000</v>
      </c>
      <c r="N53" s="302">
        <v>50000000</v>
      </c>
      <c r="O53" s="318">
        <f t="shared" si="10"/>
        <v>0.83333333333333337</v>
      </c>
      <c r="P53" s="302"/>
      <c r="Q53" s="302">
        <v>250000000</v>
      </c>
      <c r="R53" s="302">
        <f t="shared" si="5"/>
        <v>250000000</v>
      </c>
      <c r="S53" s="302">
        <f t="shared" si="6"/>
        <v>221572000</v>
      </c>
      <c r="T53" s="302">
        <f t="shared" si="7"/>
        <v>28428000</v>
      </c>
      <c r="U53" s="188"/>
      <c r="V53" s="188"/>
      <c r="W53" s="188"/>
    </row>
    <row r="54" spans="1:23" ht="37.5" customHeight="1" x14ac:dyDescent="0.25">
      <c r="A54" s="299">
        <v>7</v>
      </c>
      <c r="B54" s="194" t="s">
        <v>468</v>
      </c>
      <c r="C54" s="299" t="s">
        <v>320</v>
      </c>
      <c r="D54" s="194" t="s">
        <v>498</v>
      </c>
      <c r="E54" s="194" t="s">
        <v>498</v>
      </c>
      <c r="F54" s="194" t="s">
        <v>361</v>
      </c>
      <c r="G54" s="299" t="s">
        <v>127</v>
      </c>
      <c r="H54" s="195" t="s">
        <v>557</v>
      </c>
      <c r="I54" s="195">
        <v>8</v>
      </c>
      <c r="J54" s="195">
        <v>8</v>
      </c>
      <c r="K54" s="317">
        <f t="shared" si="9"/>
        <v>1</v>
      </c>
      <c r="L54" s="196">
        <f t="shared" si="3"/>
        <v>200000000</v>
      </c>
      <c r="M54" s="302">
        <v>150000000</v>
      </c>
      <c r="N54" s="302">
        <v>50000000</v>
      </c>
      <c r="O54" s="318">
        <f t="shared" si="10"/>
        <v>0.75</v>
      </c>
      <c r="P54" s="302"/>
      <c r="Q54" s="302">
        <v>150000000</v>
      </c>
      <c r="R54" s="302">
        <f t="shared" si="5"/>
        <v>150000000</v>
      </c>
      <c r="S54" s="302">
        <f t="shared" si="6"/>
        <v>132943000</v>
      </c>
      <c r="T54" s="302">
        <f t="shared" si="7"/>
        <v>17057000</v>
      </c>
      <c r="U54" s="188"/>
      <c r="V54" s="188"/>
      <c r="W54" s="188"/>
    </row>
    <row r="55" spans="1:23" ht="37.5" customHeight="1" x14ac:dyDescent="0.25">
      <c r="A55" s="299">
        <v>8</v>
      </c>
      <c r="B55" s="194" t="s">
        <v>365</v>
      </c>
      <c r="C55" s="299" t="s">
        <v>320</v>
      </c>
      <c r="D55" s="194" t="s">
        <v>366</v>
      </c>
      <c r="E55" s="194" t="s">
        <v>366</v>
      </c>
      <c r="F55" s="194" t="s">
        <v>360</v>
      </c>
      <c r="G55" s="299" t="s">
        <v>127</v>
      </c>
      <c r="H55" s="195" t="s">
        <v>557</v>
      </c>
      <c r="I55" s="195">
        <v>8</v>
      </c>
      <c r="J55" s="195">
        <v>8</v>
      </c>
      <c r="K55" s="317">
        <f t="shared" si="9"/>
        <v>1</v>
      </c>
      <c r="L55" s="196">
        <f t="shared" si="3"/>
        <v>200000000</v>
      </c>
      <c r="M55" s="302">
        <v>150000000</v>
      </c>
      <c r="N55" s="302">
        <v>50000000</v>
      </c>
      <c r="O55" s="318">
        <f t="shared" si="10"/>
        <v>0.75</v>
      </c>
      <c r="P55" s="302"/>
      <c r="Q55" s="302">
        <v>150000000</v>
      </c>
      <c r="R55" s="302">
        <f t="shared" si="5"/>
        <v>150000000</v>
      </c>
      <c r="S55" s="302">
        <f t="shared" si="6"/>
        <v>132943000</v>
      </c>
      <c r="T55" s="302">
        <f t="shared" si="7"/>
        <v>17057000</v>
      </c>
      <c r="U55" s="188"/>
      <c r="V55" s="188"/>
      <c r="W55" s="188"/>
    </row>
    <row r="56" spans="1:23" ht="37.5" customHeight="1" x14ac:dyDescent="0.25">
      <c r="A56" s="299">
        <v>9</v>
      </c>
      <c r="B56" s="194" t="s">
        <v>469</v>
      </c>
      <c r="C56" s="299" t="s">
        <v>320</v>
      </c>
      <c r="D56" s="194" t="s">
        <v>499</v>
      </c>
      <c r="E56" s="194" t="s">
        <v>499</v>
      </c>
      <c r="F56" s="194" t="s">
        <v>367</v>
      </c>
      <c r="G56" s="299" t="s">
        <v>127</v>
      </c>
      <c r="H56" s="195" t="s">
        <v>558</v>
      </c>
      <c r="I56" s="195">
        <v>20</v>
      </c>
      <c r="J56" s="195">
        <v>20</v>
      </c>
      <c r="K56" s="317">
        <f t="shared" si="9"/>
        <v>1</v>
      </c>
      <c r="L56" s="196">
        <f t="shared" si="3"/>
        <v>200000000</v>
      </c>
      <c r="M56" s="302">
        <v>150000000</v>
      </c>
      <c r="N56" s="302">
        <v>50000000</v>
      </c>
      <c r="O56" s="318">
        <f t="shared" si="10"/>
        <v>0.75</v>
      </c>
      <c r="P56" s="302"/>
      <c r="Q56" s="302">
        <v>150000000</v>
      </c>
      <c r="R56" s="302">
        <f t="shared" si="5"/>
        <v>150000000</v>
      </c>
      <c r="S56" s="302">
        <f t="shared" si="6"/>
        <v>132943000</v>
      </c>
      <c r="T56" s="302">
        <f t="shared" si="7"/>
        <v>17057000</v>
      </c>
      <c r="U56" s="188"/>
      <c r="V56" s="188"/>
      <c r="W56" s="188"/>
    </row>
    <row r="57" spans="1:23" ht="37.5" customHeight="1" x14ac:dyDescent="0.25">
      <c r="A57" s="299">
        <v>10</v>
      </c>
      <c r="B57" s="194" t="s">
        <v>472</v>
      </c>
      <c r="C57" s="299" t="s">
        <v>320</v>
      </c>
      <c r="D57" s="194" t="s">
        <v>470</v>
      </c>
      <c r="E57" s="194" t="s">
        <v>470</v>
      </c>
      <c r="F57" s="194" t="s">
        <v>360</v>
      </c>
      <c r="G57" s="299" t="s">
        <v>127</v>
      </c>
      <c r="H57" s="195" t="s">
        <v>511</v>
      </c>
      <c r="I57" s="195">
        <v>10</v>
      </c>
      <c r="J57" s="195">
        <v>10</v>
      </c>
      <c r="K57" s="317">
        <f t="shared" si="9"/>
        <v>1</v>
      </c>
      <c r="L57" s="196">
        <f t="shared" si="3"/>
        <v>265000000</v>
      </c>
      <c r="M57" s="302">
        <v>250000000</v>
      </c>
      <c r="N57" s="302">
        <v>15000000</v>
      </c>
      <c r="O57" s="318">
        <f t="shared" si="10"/>
        <v>0.94339622641509435</v>
      </c>
      <c r="P57" s="302"/>
      <c r="Q57" s="302">
        <v>250000000</v>
      </c>
      <c r="R57" s="302">
        <f t="shared" si="5"/>
        <v>250000000</v>
      </c>
      <c r="S57" s="302">
        <f t="shared" si="6"/>
        <v>221572000</v>
      </c>
      <c r="T57" s="302">
        <f t="shared" si="7"/>
        <v>28428000</v>
      </c>
      <c r="U57" s="188"/>
      <c r="V57" s="188"/>
      <c r="W57" s="188"/>
    </row>
    <row r="58" spans="1:23" ht="37.5" customHeight="1" x14ac:dyDescent="0.25">
      <c r="A58" s="299">
        <v>11</v>
      </c>
      <c r="B58" s="194" t="s">
        <v>473</v>
      </c>
      <c r="C58" s="299" t="s">
        <v>320</v>
      </c>
      <c r="D58" s="194" t="s">
        <v>471</v>
      </c>
      <c r="E58" s="194" t="s">
        <v>471</v>
      </c>
      <c r="F58" s="194" t="s">
        <v>368</v>
      </c>
      <c r="G58" s="299" t="s">
        <v>127</v>
      </c>
      <c r="H58" s="195" t="s">
        <v>511</v>
      </c>
      <c r="I58" s="195">
        <v>10</v>
      </c>
      <c r="J58" s="195">
        <v>10</v>
      </c>
      <c r="K58" s="317">
        <f t="shared" si="9"/>
        <v>1</v>
      </c>
      <c r="L58" s="196">
        <f t="shared" si="3"/>
        <v>192000000</v>
      </c>
      <c r="M58" s="302">
        <v>182000000</v>
      </c>
      <c r="N58" s="302">
        <v>10000000</v>
      </c>
      <c r="O58" s="318">
        <f t="shared" si="10"/>
        <v>0.94791666666666663</v>
      </c>
      <c r="P58" s="302"/>
      <c r="Q58" s="302">
        <v>182000000</v>
      </c>
      <c r="R58" s="302">
        <f t="shared" si="5"/>
        <v>182000000</v>
      </c>
      <c r="S58" s="302">
        <f t="shared" si="6"/>
        <v>161305000</v>
      </c>
      <c r="T58" s="302">
        <f t="shared" si="7"/>
        <v>20695000</v>
      </c>
      <c r="U58" s="188"/>
      <c r="V58" s="188"/>
      <c r="W58" s="188"/>
    </row>
    <row r="59" spans="1:23" ht="37.5" customHeight="1" x14ac:dyDescent="0.25">
      <c r="A59" s="299">
        <v>12</v>
      </c>
      <c r="B59" s="194" t="s">
        <v>474</v>
      </c>
      <c r="C59" s="299" t="s">
        <v>320</v>
      </c>
      <c r="D59" s="194" t="s">
        <v>369</v>
      </c>
      <c r="E59" s="194" t="s">
        <v>369</v>
      </c>
      <c r="F59" s="194" t="s">
        <v>361</v>
      </c>
      <c r="G59" s="299" t="s">
        <v>127</v>
      </c>
      <c r="H59" s="195" t="s">
        <v>557</v>
      </c>
      <c r="I59" s="195">
        <v>16</v>
      </c>
      <c r="J59" s="195">
        <v>16</v>
      </c>
      <c r="K59" s="317">
        <f t="shared" si="9"/>
        <v>1</v>
      </c>
      <c r="L59" s="196">
        <f t="shared" si="3"/>
        <v>400000000</v>
      </c>
      <c r="M59" s="302">
        <v>350000000</v>
      </c>
      <c r="N59" s="302">
        <v>50000000</v>
      </c>
      <c r="O59" s="318">
        <f t="shared" si="10"/>
        <v>0.875</v>
      </c>
      <c r="P59" s="302"/>
      <c r="Q59" s="302">
        <v>350000000</v>
      </c>
      <c r="R59" s="302">
        <f t="shared" si="5"/>
        <v>350000000</v>
      </c>
      <c r="S59" s="302">
        <f t="shared" si="6"/>
        <v>310201000</v>
      </c>
      <c r="T59" s="302">
        <f t="shared" si="7"/>
        <v>39799000</v>
      </c>
      <c r="U59" s="188"/>
      <c r="V59" s="188"/>
      <c r="W59" s="188"/>
    </row>
    <row r="60" spans="1:23" ht="37.5" customHeight="1" x14ac:dyDescent="0.25">
      <c r="A60" s="299">
        <v>13</v>
      </c>
      <c r="B60" s="194" t="s">
        <v>475</v>
      </c>
      <c r="C60" s="299" t="s">
        <v>320</v>
      </c>
      <c r="D60" s="194" t="s">
        <v>370</v>
      </c>
      <c r="E60" s="194" t="s">
        <v>370</v>
      </c>
      <c r="F60" s="194" t="s">
        <v>361</v>
      </c>
      <c r="G60" s="299" t="s">
        <v>127</v>
      </c>
      <c r="H60" s="195" t="s">
        <v>557</v>
      </c>
      <c r="I60" s="195">
        <v>10</v>
      </c>
      <c r="J60" s="195">
        <v>10</v>
      </c>
      <c r="K60" s="317">
        <f t="shared" si="9"/>
        <v>1</v>
      </c>
      <c r="L60" s="196">
        <f t="shared" si="3"/>
        <v>300000000</v>
      </c>
      <c r="M60" s="302">
        <v>250000000</v>
      </c>
      <c r="N60" s="302">
        <v>50000000</v>
      </c>
      <c r="O60" s="318">
        <f t="shared" si="10"/>
        <v>0.83333333333333337</v>
      </c>
      <c r="P60" s="302"/>
      <c r="Q60" s="302">
        <v>250000000</v>
      </c>
      <c r="R60" s="302">
        <f t="shared" si="5"/>
        <v>250000000</v>
      </c>
      <c r="S60" s="302">
        <f t="shared" si="6"/>
        <v>221572000</v>
      </c>
      <c r="T60" s="302">
        <f t="shared" si="7"/>
        <v>28428000</v>
      </c>
      <c r="U60" s="188"/>
      <c r="V60" s="188"/>
      <c r="W60" s="188"/>
    </row>
    <row r="61" spans="1:23" ht="37.5" customHeight="1" x14ac:dyDescent="0.25">
      <c r="A61" s="299">
        <v>14</v>
      </c>
      <c r="B61" s="194" t="s">
        <v>196</v>
      </c>
      <c r="C61" s="299" t="s">
        <v>320</v>
      </c>
      <c r="D61" s="194" t="s">
        <v>371</v>
      </c>
      <c r="E61" s="194" t="s">
        <v>371</v>
      </c>
      <c r="F61" s="194" t="s">
        <v>361</v>
      </c>
      <c r="G61" s="299" t="s">
        <v>127</v>
      </c>
      <c r="H61" s="195" t="s">
        <v>557</v>
      </c>
      <c r="I61" s="195">
        <v>10</v>
      </c>
      <c r="J61" s="195">
        <v>10</v>
      </c>
      <c r="K61" s="317">
        <f>J61/I61</f>
        <v>1</v>
      </c>
      <c r="L61" s="196">
        <f t="shared" si="3"/>
        <v>350000000</v>
      </c>
      <c r="M61" s="302">
        <v>300000000</v>
      </c>
      <c r="N61" s="302">
        <v>50000000</v>
      </c>
      <c r="O61" s="318">
        <f t="shared" si="10"/>
        <v>0.8571428571428571</v>
      </c>
      <c r="P61" s="302"/>
      <c r="Q61" s="302">
        <v>300000000</v>
      </c>
      <c r="R61" s="302">
        <f t="shared" si="5"/>
        <v>300000000</v>
      </c>
      <c r="S61" s="302">
        <f t="shared" si="6"/>
        <v>265887000</v>
      </c>
      <c r="T61" s="302">
        <f t="shared" si="7"/>
        <v>34113000</v>
      </c>
      <c r="U61" s="188"/>
      <c r="V61" s="188"/>
      <c r="W61" s="188"/>
    </row>
    <row r="62" spans="1:23" ht="37.5" customHeight="1" x14ac:dyDescent="0.25">
      <c r="A62" s="299">
        <v>15</v>
      </c>
      <c r="B62" s="194" t="s">
        <v>476</v>
      </c>
      <c r="C62" s="299" t="s">
        <v>320</v>
      </c>
      <c r="D62" s="194" t="s">
        <v>372</v>
      </c>
      <c r="E62" s="194" t="s">
        <v>372</v>
      </c>
      <c r="F62" s="194" t="s">
        <v>368</v>
      </c>
      <c r="G62" s="299" t="s">
        <v>127</v>
      </c>
      <c r="H62" s="195" t="s">
        <v>511</v>
      </c>
      <c r="I62" s="195">
        <v>10</v>
      </c>
      <c r="J62" s="195">
        <v>10</v>
      </c>
      <c r="K62" s="317">
        <f t="shared" si="9"/>
        <v>1</v>
      </c>
      <c r="L62" s="196">
        <f t="shared" si="3"/>
        <v>300000000</v>
      </c>
      <c r="M62" s="302">
        <v>250000000</v>
      </c>
      <c r="N62" s="302">
        <v>50000000</v>
      </c>
      <c r="O62" s="318">
        <f t="shared" si="10"/>
        <v>0.83333333333333337</v>
      </c>
      <c r="P62" s="302"/>
      <c r="Q62" s="302">
        <v>250000000</v>
      </c>
      <c r="R62" s="302">
        <f t="shared" si="5"/>
        <v>250000000</v>
      </c>
      <c r="S62" s="302">
        <f t="shared" si="6"/>
        <v>221572000</v>
      </c>
      <c r="T62" s="302">
        <f t="shared" si="7"/>
        <v>28428000</v>
      </c>
      <c r="U62" s="188"/>
      <c r="V62" s="188"/>
      <c r="W62" s="188"/>
    </row>
    <row r="63" spans="1:23" ht="37.5" customHeight="1" x14ac:dyDescent="0.25">
      <c r="A63" s="299">
        <v>16</v>
      </c>
      <c r="B63" s="194" t="s">
        <v>373</v>
      </c>
      <c r="C63" s="299" t="s">
        <v>320</v>
      </c>
      <c r="D63" s="194" t="s">
        <v>374</v>
      </c>
      <c r="E63" s="194" t="s">
        <v>374</v>
      </c>
      <c r="F63" s="194" t="s">
        <v>361</v>
      </c>
      <c r="G63" s="299" t="s">
        <v>127</v>
      </c>
      <c r="H63" s="195" t="s">
        <v>557</v>
      </c>
      <c r="I63" s="195">
        <v>5</v>
      </c>
      <c r="J63" s="195">
        <v>5</v>
      </c>
      <c r="K63" s="317">
        <f t="shared" si="9"/>
        <v>1</v>
      </c>
      <c r="L63" s="196">
        <f t="shared" si="3"/>
        <v>110000000</v>
      </c>
      <c r="M63" s="302">
        <v>100000000</v>
      </c>
      <c r="N63" s="302">
        <v>10000000</v>
      </c>
      <c r="O63" s="318">
        <f t="shared" si="10"/>
        <v>0.90909090909090906</v>
      </c>
      <c r="P63" s="302"/>
      <c r="Q63" s="302">
        <v>100000000</v>
      </c>
      <c r="R63" s="302">
        <f t="shared" si="5"/>
        <v>100000000</v>
      </c>
      <c r="S63" s="302">
        <f t="shared" si="6"/>
        <v>88629000</v>
      </c>
      <c r="T63" s="302">
        <f t="shared" si="7"/>
        <v>11371000</v>
      </c>
      <c r="U63" s="188"/>
      <c r="V63" s="188"/>
      <c r="W63" s="188"/>
    </row>
    <row r="64" spans="1:23" s="193" customFormat="1" ht="24" customHeight="1" x14ac:dyDescent="0.25">
      <c r="A64" s="314" t="s">
        <v>39</v>
      </c>
      <c r="B64" s="409" t="s">
        <v>179</v>
      </c>
      <c r="C64" s="409"/>
      <c r="D64" s="409"/>
      <c r="E64" s="409"/>
      <c r="F64" s="409"/>
      <c r="G64" s="409"/>
      <c r="H64" s="409"/>
      <c r="I64" s="315"/>
      <c r="J64" s="315"/>
      <c r="K64" s="315"/>
      <c r="L64" s="298">
        <f>SUM(L65:L68)</f>
        <v>1416842000</v>
      </c>
      <c r="M64" s="298">
        <f t="shared" ref="M64:T64" si="13">SUM(M65:M68)</f>
        <v>1346000000</v>
      </c>
      <c r="N64" s="298">
        <f t="shared" si="13"/>
        <v>70842000</v>
      </c>
      <c r="O64" s="298"/>
      <c r="P64" s="298">
        <f t="shared" si="13"/>
        <v>0</v>
      </c>
      <c r="Q64" s="298">
        <f t="shared" si="13"/>
        <v>1345659000</v>
      </c>
      <c r="R64" s="298">
        <f t="shared" si="13"/>
        <v>1345659000</v>
      </c>
      <c r="S64" s="298">
        <f t="shared" si="13"/>
        <v>1192781000</v>
      </c>
      <c r="T64" s="298">
        <f t="shared" si="13"/>
        <v>152878000</v>
      </c>
      <c r="U64" s="187"/>
      <c r="V64" s="187"/>
      <c r="W64" s="187"/>
    </row>
    <row r="65" spans="1:23" ht="69" customHeight="1" x14ac:dyDescent="0.25">
      <c r="A65" s="410">
        <v>1</v>
      </c>
      <c r="B65" s="411" t="s">
        <v>375</v>
      </c>
      <c r="C65" s="299" t="s">
        <v>320</v>
      </c>
      <c r="D65" s="405" t="s">
        <v>537</v>
      </c>
      <c r="E65" s="194" t="s">
        <v>513</v>
      </c>
      <c r="F65" s="202" t="s">
        <v>307</v>
      </c>
      <c r="G65" s="299">
        <v>2023</v>
      </c>
      <c r="H65" s="195" t="s">
        <v>376</v>
      </c>
      <c r="I65" s="195">
        <v>20</v>
      </c>
      <c r="J65" s="195">
        <v>20</v>
      </c>
      <c r="K65" s="317">
        <f t="shared" si="9"/>
        <v>1</v>
      </c>
      <c r="L65" s="196">
        <f t="shared" si="3"/>
        <v>313684000</v>
      </c>
      <c r="M65" s="302">
        <v>298000000</v>
      </c>
      <c r="N65" s="302">
        <f>ROUND(M65*5/95,-3)</f>
        <v>15684000</v>
      </c>
      <c r="O65" s="318">
        <f t="shared" si="10"/>
        <v>0.95000063758432052</v>
      </c>
      <c r="P65" s="302"/>
      <c r="Q65" s="302">
        <f>298000000-170000</f>
        <v>297830000</v>
      </c>
      <c r="R65" s="302">
        <f>SUM(S65:T65)</f>
        <v>297830000</v>
      </c>
      <c r="S65" s="302">
        <f>ROUND(Q65/(1+0.1283),-3)+69000</f>
        <v>264032000</v>
      </c>
      <c r="T65" s="302">
        <f>ROUND(S65*12.83%,-3)+1000-78000</f>
        <v>33798000</v>
      </c>
      <c r="U65" s="188"/>
      <c r="V65" s="188"/>
      <c r="W65" s="188"/>
    </row>
    <row r="66" spans="1:23" ht="54.75" customHeight="1" x14ac:dyDescent="0.25">
      <c r="A66" s="410"/>
      <c r="B66" s="411"/>
      <c r="C66" s="299" t="s">
        <v>320</v>
      </c>
      <c r="D66" s="406"/>
      <c r="E66" s="194" t="s">
        <v>514</v>
      </c>
      <c r="F66" s="202" t="s">
        <v>307</v>
      </c>
      <c r="G66" s="299">
        <v>2023</v>
      </c>
      <c r="H66" s="195" t="s">
        <v>376</v>
      </c>
      <c r="I66" s="195">
        <v>20</v>
      </c>
      <c r="J66" s="195">
        <v>20</v>
      </c>
      <c r="K66" s="317">
        <f t="shared" si="9"/>
        <v>1</v>
      </c>
      <c r="L66" s="196">
        <f t="shared" si="3"/>
        <v>313684000</v>
      </c>
      <c r="M66" s="302">
        <v>298000000</v>
      </c>
      <c r="N66" s="302">
        <f t="shared" ref="N66:N68" si="14">ROUND(M66*5/95,-3)</f>
        <v>15684000</v>
      </c>
      <c r="O66" s="318">
        <f t="shared" si="10"/>
        <v>0.95000063758432052</v>
      </c>
      <c r="P66" s="302"/>
      <c r="Q66" s="302">
        <f>298000000-171000</f>
        <v>297829000</v>
      </c>
      <c r="R66" s="302">
        <f t="shared" si="5"/>
        <v>297829000</v>
      </c>
      <c r="S66" s="302">
        <f>ROUND(Q66/(1+0.1283),-3)+69000</f>
        <v>264032000</v>
      </c>
      <c r="T66" s="302">
        <f>ROUND(S66*12.83%,-3)-78000</f>
        <v>33797000</v>
      </c>
      <c r="U66" s="188"/>
      <c r="V66" s="188"/>
      <c r="W66" s="188"/>
    </row>
    <row r="67" spans="1:23" ht="39.75" customHeight="1" x14ac:dyDescent="0.25">
      <c r="A67" s="410">
        <v>2</v>
      </c>
      <c r="B67" s="411" t="s">
        <v>377</v>
      </c>
      <c r="C67" s="299" t="s">
        <v>320</v>
      </c>
      <c r="D67" s="407" t="s">
        <v>538</v>
      </c>
      <c r="E67" s="194" t="s">
        <v>316</v>
      </c>
      <c r="F67" s="202" t="s">
        <v>647</v>
      </c>
      <c r="G67" s="299">
        <v>2023</v>
      </c>
      <c r="H67" s="195" t="s">
        <v>379</v>
      </c>
      <c r="I67" s="195">
        <v>30</v>
      </c>
      <c r="J67" s="195">
        <v>30</v>
      </c>
      <c r="K67" s="317">
        <f t="shared" si="9"/>
        <v>1</v>
      </c>
      <c r="L67" s="196">
        <f t="shared" si="3"/>
        <v>263158000</v>
      </c>
      <c r="M67" s="302">
        <v>250000000</v>
      </c>
      <c r="N67" s="302">
        <f t="shared" si="14"/>
        <v>13158000</v>
      </c>
      <c r="O67" s="318">
        <f t="shared" si="10"/>
        <v>0.94999962000015203</v>
      </c>
      <c r="P67" s="302"/>
      <c r="Q67" s="302">
        <v>250000000</v>
      </c>
      <c r="R67" s="302">
        <f t="shared" si="5"/>
        <v>250000000</v>
      </c>
      <c r="S67" s="302">
        <f t="shared" si="6"/>
        <v>221572000</v>
      </c>
      <c r="T67" s="302">
        <f t="shared" si="7"/>
        <v>28428000</v>
      </c>
      <c r="U67" s="188"/>
      <c r="V67" s="188"/>
      <c r="W67" s="188"/>
    </row>
    <row r="68" spans="1:23" ht="39.75" customHeight="1" x14ac:dyDescent="0.25">
      <c r="A68" s="410"/>
      <c r="B68" s="411"/>
      <c r="C68" s="299" t="s">
        <v>320</v>
      </c>
      <c r="D68" s="408"/>
      <c r="E68" s="194" t="s">
        <v>316</v>
      </c>
      <c r="F68" s="202" t="s">
        <v>380</v>
      </c>
      <c r="G68" s="299">
        <v>2023</v>
      </c>
      <c r="H68" s="195" t="s">
        <v>381</v>
      </c>
      <c r="I68" s="195">
        <v>30</v>
      </c>
      <c r="J68" s="195">
        <v>30</v>
      </c>
      <c r="K68" s="317">
        <f t="shared" si="9"/>
        <v>1</v>
      </c>
      <c r="L68" s="196">
        <f t="shared" si="3"/>
        <v>526316000</v>
      </c>
      <c r="M68" s="302">
        <v>500000000</v>
      </c>
      <c r="N68" s="302">
        <f t="shared" si="14"/>
        <v>26316000</v>
      </c>
      <c r="O68" s="318">
        <f t="shared" si="10"/>
        <v>0.94999962000015203</v>
      </c>
      <c r="P68" s="302"/>
      <c r="Q68" s="302">
        <v>500000000</v>
      </c>
      <c r="R68" s="302">
        <f t="shared" si="5"/>
        <v>500000000</v>
      </c>
      <c r="S68" s="302">
        <f t="shared" si="6"/>
        <v>443145000</v>
      </c>
      <c r="T68" s="302">
        <f>ROUND(S68*12.83%,-3)-1000</f>
        <v>56855000</v>
      </c>
      <c r="U68" s="188"/>
      <c r="V68" s="188"/>
      <c r="W68" s="188"/>
    </row>
    <row r="69" spans="1:23" s="193" customFormat="1" ht="24" customHeight="1" x14ac:dyDescent="0.25">
      <c r="A69" s="314" t="s">
        <v>40</v>
      </c>
      <c r="B69" s="409" t="s">
        <v>211</v>
      </c>
      <c r="C69" s="409"/>
      <c r="D69" s="409"/>
      <c r="E69" s="409"/>
      <c r="F69" s="409"/>
      <c r="G69" s="409"/>
      <c r="H69" s="409"/>
      <c r="I69" s="315"/>
      <c r="J69" s="315"/>
      <c r="K69" s="315"/>
      <c r="L69" s="298">
        <f>SUM(L70:L76)</f>
        <v>2143027000</v>
      </c>
      <c r="M69" s="298">
        <f t="shared" ref="M69:T69" si="15">SUM(M70:M76)</f>
        <v>2030000000</v>
      </c>
      <c r="N69" s="298">
        <f t="shared" si="15"/>
        <v>113027000</v>
      </c>
      <c r="O69" s="298"/>
      <c r="P69" s="298">
        <f t="shared" si="15"/>
        <v>0</v>
      </c>
      <c r="Q69" s="298">
        <f t="shared" si="15"/>
        <v>2030000000</v>
      </c>
      <c r="R69" s="298">
        <f t="shared" si="15"/>
        <v>2030000000</v>
      </c>
      <c r="S69" s="298">
        <f t="shared" si="15"/>
        <v>1799166000</v>
      </c>
      <c r="T69" s="298">
        <f t="shared" si="15"/>
        <v>230834000</v>
      </c>
      <c r="U69" s="187"/>
      <c r="V69" s="187"/>
      <c r="W69" s="187"/>
    </row>
    <row r="70" spans="1:23" ht="69.75" customHeight="1" x14ac:dyDescent="0.25">
      <c r="A70" s="299">
        <v>1</v>
      </c>
      <c r="B70" s="194" t="s">
        <v>500</v>
      </c>
      <c r="C70" s="194" t="s">
        <v>399</v>
      </c>
      <c r="D70" s="194" t="s">
        <v>382</v>
      </c>
      <c r="E70" s="194" t="s">
        <v>382</v>
      </c>
      <c r="F70" s="194" t="s">
        <v>383</v>
      </c>
      <c r="G70" s="194">
        <v>2023</v>
      </c>
      <c r="H70" s="195" t="s">
        <v>644</v>
      </c>
      <c r="I70" s="195">
        <v>25</v>
      </c>
      <c r="J70" s="195">
        <v>25</v>
      </c>
      <c r="K70" s="317">
        <f t="shared" si="9"/>
        <v>1</v>
      </c>
      <c r="L70" s="196">
        <f t="shared" si="3"/>
        <v>421053000</v>
      </c>
      <c r="M70" s="302">
        <v>400000000</v>
      </c>
      <c r="N70" s="302">
        <f>ROUND(M70*5/95,-3)</f>
        <v>21053000</v>
      </c>
      <c r="O70" s="318">
        <f t="shared" si="10"/>
        <v>0.94999916875072732</v>
      </c>
      <c r="P70" s="302"/>
      <c r="Q70" s="319">
        <v>400000000</v>
      </c>
      <c r="R70" s="302">
        <f t="shared" si="5"/>
        <v>400000000</v>
      </c>
      <c r="S70" s="302">
        <f t="shared" si="6"/>
        <v>354516000</v>
      </c>
      <c r="T70" s="302">
        <f t="shared" si="7"/>
        <v>45484000</v>
      </c>
      <c r="U70" s="188"/>
      <c r="V70" s="188"/>
      <c r="W70" s="188"/>
    </row>
    <row r="71" spans="1:23" ht="69.75" customHeight="1" x14ac:dyDescent="0.25">
      <c r="A71" s="299">
        <v>2</v>
      </c>
      <c r="B71" s="194" t="s">
        <v>500</v>
      </c>
      <c r="C71" s="194" t="s">
        <v>399</v>
      </c>
      <c r="D71" s="194" t="s">
        <v>385</v>
      </c>
      <c r="E71" s="194" t="s">
        <v>385</v>
      </c>
      <c r="F71" s="194" t="s">
        <v>386</v>
      </c>
      <c r="G71" s="194">
        <v>2023</v>
      </c>
      <c r="H71" s="195" t="s">
        <v>644</v>
      </c>
      <c r="I71" s="195">
        <v>10</v>
      </c>
      <c r="J71" s="195">
        <v>10</v>
      </c>
      <c r="K71" s="317">
        <f t="shared" si="9"/>
        <v>1</v>
      </c>
      <c r="L71" s="196">
        <f t="shared" si="3"/>
        <v>157895000</v>
      </c>
      <c r="M71" s="302">
        <v>150000000</v>
      </c>
      <c r="N71" s="302">
        <f t="shared" ref="N71:N72" si="16">ROUND(M71*5/95,-3)</f>
        <v>7895000</v>
      </c>
      <c r="O71" s="318">
        <f t="shared" si="10"/>
        <v>0.94999841666930551</v>
      </c>
      <c r="P71" s="302"/>
      <c r="Q71" s="319">
        <v>150000000</v>
      </c>
      <c r="R71" s="302">
        <f t="shared" si="5"/>
        <v>150000000</v>
      </c>
      <c r="S71" s="302">
        <f t="shared" si="6"/>
        <v>132943000</v>
      </c>
      <c r="T71" s="302">
        <f t="shared" si="7"/>
        <v>17057000</v>
      </c>
      <c r="U71" s="188"/>
      <c r="V71" s="188"/>
      <c r="W71" s="188"/>
    </row>
    <row r="72" spans="1:23" ht="69.75" customHeight="1" x14ac:dyDescent="0.25">
      <c r="A72" s="299">
        <v>3</v>
      </c>
      <c r="B72" s="194" t="s">
        <v>477</v>
      </c>
      <c r="C72" s="194" t="s">
        <v>515</v>
      </c>
      <c r="D72" s="194" t="s">
        <v>387</v>
      </c>
      <c r="E72" s="194" t="s">
        <v>387</v>
      </c>
      <c r="F72" s="194" t="s">
        <v>388</v>
      </c>
      <c r="G72" s="194">
        <v>2023</v>
      </c>
      <c r="H72" s="195" t="s">
        <v>646</v>
      </c>
      <c r="I72" s="195">
        <v>20</v>
      </c>
      <c r="J72" s="195">
        <v>20</v>
      </c>
      <c r="K72" s="317">
        <f t="shared" si="9"/>
        <v>1</v>
      </c>
      <c r="L72" s="196">
        <f t="shared" si="3"/>
        <v>263158000</v>
      </c>
      <c r="M72" s="302">
        <v>250000000</v>
      </c>
      <c r="N72" s="302">
        <f t="shared" si="16"/>
        <v>13158000</v>
      </c>
      <c r="O72" s="318">
        <f t="shared" si="10"/>
        <v>0.94999962000015203</v>
      </c>
      <c r="P72" s="302"/>
      <c r="Q72" s="319">
        <v>250000000</v>
      </c>
      <c r="R72" s="302">
        <f t="shared" si="5"/>
        <v>250000000</v>
      </c>
      <c r="S72" s="302">
        <f t="shared" si="6"/>
        <v>221572000</v>
      </c>
      <c r="T72" s="302">
        <f t="shared" si="7"/>
        <v>28428000</v>
      </c>
      <c r="U72" s="188"/>
      <c r="V72" s="188"/>
      <c r="W72" s="188"/>
    </row>
    <row r="73" spans="1:23" ht="69.75" customHeight="1" x14ac:dyDescent="0.25">
      <c r="A73" s="299">
        <v>4</v>
      </c>
      <c r="B73" s="194" t="s">
        <v>389</v>
      </c>
      <c r="C73" s="194" t="s">
        <v>515</v>
      </c>
      <c r="D73" s="194" t="s">
        <v>390</v>
      </c>
      <c r="E73" s="199" t="s">
        <v>390</v>
      </c>
      <c r="F73" s="194" t="s">
        <v>391</v>
      </c>
      <c r="G73" s="194">
        <v>2023</v>
      </c>
      <c r="H73" s="195" t="s">
        <v>644</v>
      </c>
      <c r="I73" s="195">
        <v>25</v>
      </c>
      <c r="J73" s="195">
        <v>25</v>
      </c>
      <c r="K73" s="317">
        <f t="shared" si="9"/>
        <v>1</v>
      </c>
      <c r="L73" s="196">
        <f t="shared" si="3"/>
        <v>250000000</v>
      </c>
      <c r="M73" s="196">
        <v>230000000</v>
      </c>
      <c r="N73" s="196">
        <v>20000000</v>
      </c>
      <c r="O73" s="318">
        <f>M73/L73</f>
        <v>0.92</v>
      </c>
      <c r="P73" s="302"/>
      <c r="Q73" s="320">
        <v>230000000</v>
      </c>
      <c r="R73" s="302">
        <f t="shared" si="5"/>
        <v>230000000</v>
      </c>
      <c r="S73" s="302">
        <f t="shared" si="6"/>
        <v>203846000</v>
      </c>
      <c r="T73" s="302">
        <f>ROUND(S73*12.83%,-3)+1000</f>
        <v>26154000</v>
      </c>
      <c r="U73" s="188"/>
      <c r="V73" s="188"/>
      <c r="W73" s="188"/>
    </row>
    <row r="74" spans="1:23" ht="51.75" customHeight="1" x14ac:dyDescent="0.25">
      <c r="A74" s="299">
        <v>5</v>
      </c>
      <c r="B74" s="194" t="s">
        <v>392</v>
      </c>
      <c r="C74" s="194" t="s">
        <v>515</v>
      </c>
      <c r="D74" s="194" t="s">
        <v>393</v>
      </c>
      <c r="E74" s="194" t="s">
        <v>395</v>
      </c>
      <c r="F74" s="194" t="s">
        <v>394</v>
      </c>
      <c r="G74" s="194">
        <v>2023</v>
      </c>
      <c r="H74" s="195" t="s">
        <v>502</v>
      </c>
      <c r="I74" s="195">
        <v>45</v>
      </c>
      <c r="J74" s="195">
        <v>45</v>
      </c>
      <c r="K74" s="317">
        <f t="shared" si="9"/>
        <v>1</v>
      </c>
      <c r="L74" s="196">
        <f t="shared" si="3"/>
        <v>525000000</v>
      </c>
      <c r="M74" s="196">
        <v>500000000</v>
      </c>
      <c r="N74" s="196">
        <v>25000000</v>
      </c>
      <c r="O74" s="318">
        <f t="shared" si="10"/>
        <v>0.95238095238095233</v>
      </c>
      <c r="P74" s="302"/>
      <c r="Q74" s="320">
        <v>500000000</v>
      </c>
      <c r="R74" s="302">
        <f t="shared" si="5"/>
        <v>500000000</v>
      </c>
      <c r="S74" s="302">
        <f t="shared" si="6"/>
        <v>443145000</v>
      </c>
      <c r="T74" s="302">
        <f>ROUND(S74*12.83%,-3)-1000</f>
        <v>56855000</v>
      </c>
      <c r="U74" s="188"/>
      <c r="V74" s="188"/>
      <c r="W74" s="188"/>
    </row>
    <row r="75" spans="1:23" ht="51.75" customHeight="1" x14ac:dyDescent="0.25">
      <c r="A75" s="299">
        <v>6</v>
      </c>
      <c r="B75" s="194" t="s">
        <v>392</v>
      </c>
      <c r="C75" s="194" t="s">
        <v>515</v>
      </c>
      <c r="D75" s="194" t="s">
        <v>396</v>
      </c>
      <c r="E75" s="194" t="s">
        <v>398</v>
      </c>
      <c r="F75" s="194" t="s">
        <v>397</v>
      </c>
      <c r="G75" s="194">
        <v>2023</v>
      </c>
      <c r="H75" s="195" t="s">
        <v>503</v>
      </c>
      <c r="I75" s="195">
        <v>20</v>
      </c>
      <c r="J75" s="195">
        <v>20</v>
      </c>
      <c r="K75" s="317">
        <f t="shared" si="9"/>
        <v>1</v>
      </c>
      <c r="L75" s="196">
        <f t="shared" ref="L75:L84" si="17">SUM(M75:N75)</f>
        <v>157500000</v>
      </c>
      <c r="M75" s="196">
        <v>150000000</v>
      </c>
      <c r="N75" s="196">
        <v>7500000</v>
      </c>
      <c r="O75" s="318">
        <f t="shared" si="10"/>
        <v>0.95238095238095233</v>
      </c>
      <c r="P75" s="302"/>
      <c r="Q75" s="320">
        <v>150000000</v>
      </c>
      <c r="R75" s="302">
        <f t="shared" ref="R75:R84" si="18">SUM(S75:T75)</f>
        <v>150000000</v>
      </c>
      <c r="S75" s="302">
        <f t="shared" ref="S75:S84" si="19">ROUND(Q75/(1+0.1283),-3)</f>
        <v>132943000</v>
      </c>
      <c r="T75" s="302">
        <f t="shared" ref="T75:T84" si="20">ROUND(S75*12.83%,-3)</f>
        <v>17057000</v>
      </c>
      <c r="U75" s="188"/>
      <c r="V75" s="188"/>
      <c r="W75" s="188"/>
    </row>
    <row r="76" spans="1:23" ht="70.5" customHeight="1" x14ac:dyDescent="0.25">
      <c r="A76" s="299">
        <v>7</v>
      </c>
      <c r="B76" s="194" t="s">
        <v>478</v>
      </c>
      <c r="C76" s="194" t="s">
        <v>399</v>
      </c>
      <c r="D76" s="194" t="s">
        <v>516</v>
      </c>
      <c r="E76" s="194" t="s">
        <v>501</v>
      </c>
      <c r="F76" s="194" t="s">
        <v>388</v>
      </c>
      <c r="G76" s="194">
        <v>2023</v>
      </c>
      <c r="H76" s="195" t="s">
        <v>644</v>
      </c>
      <c r="I76" s="195">
        <v>30</v>
      </c>
      <c r="J76" s="195">
        <v>30</v>
      </c>
      <c r="K76" s="317">
        <f t="shared" si="9"/>
        <v>1</v>
      </c>
      <c r="L76" s="196">
        <f t="shared" si="17"/>
        <v>368421000</v>
      </c>
      <c r="M76" s="302">
        <v>350000000</v>
      </c>
      <c r="N76" s="302">
        <f>ROUND(M76*5/95,-3)</f>
        <v>18421000</v>
      </c>
      <c r="O76" s="318">
        <f>M76/L76</f>
        <v>0.95000013571430508</v>
      </c>
      <c r="P76" s="302"/>
      <c r="Q76" s="319">
        <v>350000000</v>
      </c>
      <c r="R76" s="302">
        <f t="shared" si="18"/>
        <v>350000000</v>
      </c>
      <c r="S76" s="302">
        <f t="shared" si="19"/>
        <v>310201000</v>
      </c>
      <c r="T76" s="302">
        <f t="shared" si="20"/>
        <v>39799000</v>
      </c>
      <c r="U76" s="188"/>
      <c r="V76" s="188"/>
      <c r="W76" s="188"/>
    </row>
    <row r="77" spans="1:23" s="193" customFormat="1" ht="24" customHeight="1" x14ac:dyDescent="0.25">
      <c r="A77" s="314" t="s">
        <v>210</v>
      </c>
      <c r="B77" s="409" t="s">
        <v>243</v>
      </c>
      <c r="C77" s="409"/>
      <c r="D77" s="409"/>
      <c r="E77" s="409"/>
      <c r="F77" s="409"/>
      <c r="G77" s="409"/>
      <c r="H77" s="409"/>
      <c r="I77" s="315"/>
      <c r="J77" s="315"/>
      <c r="K77" s="315"/>
      <c r="L77" s="298">
        <f>SUM(L78:L84)</f>
        <v>5106159000</v>
      </c>
      <c r="M77" s="298">
        <f t="shared" ref="M77:T77" si="21">SUM(M78:M84)</f>
        <v>3000159000</v>
      </c>
      <c r="N77" s="298">
        <f t="shared" si="21"/>
        <v>2106000000</v>
      </c>
      <c r="O77" s="298"/>
      <c r="P77" s="298">
        <f t="shared" si="21"/>
        <v>0</v>
      </c>
      <c r="Q77" s="298">
        <f t="shared" si="21"/>
        <v>3000000000</v>
      </c>
      <c r="R77" s="298">
        <f t="shared" si="21"/>
        <v>3000000000</v>
      </c>
      <c r="S77" s="298">
        <f t="shared" si="21"/>
        <v>2658868000</v>
      </c>
      <c r="T77" s="298">
        <f t="shared" si="21"/>
        <v>341132000</v>
      </c>
      <c r="U77" s="187"/>
      <c r="V77" s="187"/>
      <c r="W77" s="187"/>
    </row>
    <row r="78" spans="1:23" ht="70.5" customHeight="1" x14ac:dyDescent="0.25">
      <c r="A78" s="299">
        <v>1</v>
      </c>
      <c r="B78" s="194" t="s">
        <v>479</v>
      </c>
      <c r="C78" s="194" t="s">
        <v>399</v>
      </c>
      <c r="D78" s="194" t="s">
        <v>504</v>
      </c>
      <c r="E78" s="194" t="s">
        <v>504</v>
      </c>
      <c r="F78" s="194" t="s">
        <v>542</v>
      </c>
      <c r="G78" s="299">
        <v>2023</v>
      </c>
      <c r="H78" s="195" t="s">
        <v>645</v>
      </c>
      <c r="I78" s="195">
        <v>25</v>
      </c>
      <c r="J78" s="195">
        <v>25</v>
      </c>
      <c r="K78" s="317">
        <f t="shared" si="9"/>
        <v>1</v>
      </c>
      <c r="L78" s="196">
        <f t="shared" si="17"/>
        <v>799000000</v>
      </c>
      <c r="M78" s="301">
        <v>623000000</v>
      </c>
      <c r="N78" s="301">
        <v>176000000</v>
      </c>
      <c r="O78" s="318">
        <f>M78/L78</f>
        <v>0.77972465581977468</v>
      </c>
      <c r="P78" s="302"/>
      <c r="Q78" s="319">
        <v>623000000</v>
      </c>
      <c r="R78" s="302">
        <f t="shared" si="18"/>
        <v>623000000</v>
      </c>
      <c r="S78" s="302">
        <f t="shared" si="19"/>
        <v>552158000</v>
      </c>
      <c r="T78" s="302">
        <f t="shared" si="20"/>
        <v>70842000</v>
      </c>
      <c r="U78" s="188"/>
      <c r="V78" s="188"/>
      <c r="W78" s="188"/>
    </row>
    <row r="79" spans="1:23" ht="78.75" customHeight="1" x14ac:dyDescent="0.25">
      <c r="A79" s="299">
        <v>2</v>
      </c>
      <c r="B79" s="194" t="s">
        <v>480</v>
      </c>
      <c r="C79" s="194" t="s">
        <v>399</v>
      </c>
      <c r="D79" s="194" t="s">
        <v>401</v>
      </c>
      <c r="E79" s="194" t="s">
        <v>401</v>
      </c>
      <c r="F79" s="194" t="s">
        <v>543</v>
      </c>
      <c r="G79" s="299">
        <v>2023</v>
      </c>
      <c r="H79" s="195" t="s">
        <v>645</v>
      </c>
      <c r="I79" s="195">
        <v>5</v>
      </c>
      <c r="J79" s="195">
        <v>4</v>
      </c>
      <c r="K79" s="317">
        <f t="shared" si="9"/>
        <v>0.8</v>
      </c>
      <c r="L79" s="196">
        <f t="shared" si="17"/>
        <v>2031159000</v>
      </c>
      <c r="M79" s="301">
        <v>735159000</v>
      </c>
      <c r="N79" s="301">
        <v>1296000000</v>
      </c>
      <c r="O79" s="318">
        <f t="shared" ref="O79:O84" si="22">M79/L79</f>
        <v>0.3619406457101586</v>
      </c>
      <c r="P79" s="302"/>
      <c r="Q79" s="319">
        <v>735000000</v>
      </c>
      <c r="R79" s="302">
        <f t="shared" si="18"/>
        <v>735000000</v>
      </c>
      <c r="S79" s="302">
        <f t="shared" si="19"/>
        <v>651422000</v>
      </c>
      <c r="T79" s="302">
        <f>ROUND(S79*12.83%,-3)+1000</f>
        <v>83578000</v>
      </c>
      <c r="U79" s="188"/>
      <c r="V79" s="188"/>
      <c r="W79" s="188"/>
    </row>
    <row r="80" spans="1:23" ht="72" customHeight="1" x14ac:dyDescent="0.25">
      <c r="A80" s="299">
        <v>3</v>
      </c>
      <c r="B80" s="194" t="s">
        <v>480</v>
      </c>
      <c r="C80" s="194" t="s">
        <v>399</v>
      </c>
      <c r="D80" s="194" t="s">
        <v>401</v>
      </c>
      <c r="E80" s="194" t="s">
        <v>401</v>
      </c>
      <c r="F80" s="194" t="s">
        <v>400</v>
      </c>
      <c r="G80" s="299">
        <v>2023</v>
      </c>
      <c r="H80" s="195" t="s">
        <v>645</v>
      </c>
      <c r="I80" s="195">
        <v>8</v>
      </c>
      <c r="J80" s="195">
        <v>8</v>
      </c>
      <c r="K80" s="317">
        <f t="shared" si="9"/>
        <v>1</v>
      </c>
      <c r="L80" s="196">
        <f t="shared" si="17"/>
        <v>250000000</v>
      </c>
      <c r="M80" s="301">
        <v>168000000</v>
      </c>
      <c r="N80" s="301">
        <v>82000000</v>
      </c>
      <c r="O80" s="318">
        <f t="shared" si="22"/>
        <v>0.67200000000000004</v>
      </c>
      <c r="P80" s="302"/>
      <c r="Q80" s="319">
        <v>168000000</v>
      </c>
      <c r="R80" s="302">
        <f t="shared" si="18"/>
        <v>168000000</v>
      </c>
      <c r="S80" s="302">
        <f t="shared" si="19"/>
        <v>148897000</v>
      </c>
      <c r="T80" s="302">
        <f t="shared" si="20"/>
        <v>19103000</v>
      </c>
      <c r="U80" s="188"/>
      <c r="V80" s="188"/>
      <c r="W80" s="188"/>
    </row>
    <row r="81" spans="1:23" ht="70.5" customHeight="1" x14ac:dyDescent="0.25">
      <c r="A81" s="299">
        <v>4</v>
      </c>
      <c r="B81" s="194" t="s">
        <v>481</v>
      </c>
      <c r="C81" s="194" t="s">
        <v>399</v>
      </c>
      <c r="D81" s="194" t="s">
        <v>505</v>
      </c>
      <c r="E81" s="194" t="s">
        <v>505</v>
      </c>
      <c r="F81" s="194" t="s">
        <v>544</v>
      </c>
      <c r="G81" s="299">
        <v>2023</v>
      </c>
      <c r="H81" s="195" t="s">
        <v>645</v>
      </c>
      <c r="I81" s="195">
        <v>100</v>
      </c>
      <c r="J81" s="195">
        <v>100</v>
      </c>
      <c r="K81" s="317">
        <f t="shared" si="9"/>
        <v>1</v>
      </c>
      <c r="L81" s="196">
        <f t="shared" si="17"/>
        <v>495000000</v>
      </c>
      <c r="M81" s="301">
        <v>400000000</v>
      </c>
      <c r="N81" s="301">
        <v>95000000</v>
      </c>
      <c r="O81" s="318">
        <f t="shared" si="22"/>
        <v>0.80808080808080807</v>
      </c>
      <c r="P81" s="302"/>
      <c r="Q81" s="319">
        <v>400000000</v>
      </c>
      <c r="R81" s="302">
        <f t="shared" si="18"/>
        <v>400000000</v>
      </c>
      <c r="S81" s="302">
        <f t="shared" si="19"/>
        <v>354516000</v>
      </c>
      <c r="T81" s="302">
        <f t="shared" si="20"/>
        <v>45484000</v>
      </c>
      <c r="U81" s="188"/>
      <c r="V81" s="188"/>
      <c r="W81" s="188"/>
    </row>
    <row r="82" spans="1:23" ht="66.75" customHeight="1" x14ac:dyDescent="0.25">
      <c r="A82" s="299">
        <v>5</v>
      </c>
      <c r="B82" s="194" t="s">
        <v>482</v>
      </c>
      <c r="C82" s="194" t="s">
        <v>399</v>
      </c>
      <c r="D82" s="194" t="s">
        <v>506</v>
      </c>
      <c r="E82" s="194" t="s">
        <v>506</v>
      </c>
      <c r="F82" s="194" t="s">
        <v>544</v>
      </c>
      <c r="G82" s="299">
        <v>2023</v>
      </c>
      <c r="H82" s="195" t="s">
        <v>645</v>
      </c>
      <c r="I82" s="195">
        <v>15</v>
      </c>
      <c r="J82" s="195">
        <v>15</v>
      </c>
      <c r="K82" s="317">
        <f t="shared" si="9"/>
        <v>1</v>
      </c>
      <c r="L82" s="196">
        <f t="shared" si="17"/>
        <v>496000000</v>
      </c>
      <c r="M82" s="301">
        <v>400000000</v>
      </c>
      <c r="N82" s="301">
        <v>96000000</v>
      </c>
      <c r="O82" s="318">
        <f t="shared" si="22"/>
        <v>0.80645161290322576</v>
      </c>
      <c r="P82" s="302"/>
      <c r="Q82" s="319">
        <v>400000000</v>
      </c>
      <c r="R82" s="302">
        <f t="shared" si="18"/>
        <v>400000000</v>
      </c>
      <c r="S82" s="302">
        <f t="shared" si="19"/>
        <v>354516000</v>
      </c>
      <c r="T82" s="302">
        <f t="shared" si="20"/>
        <v>45484000</v>
      </c>
      <c r="U82" s="188"/>
      <c r="V82" s="188"/>
      <c r="W82" s="188"/>
    </row>
    <row r="83" spans="1:23" ht="73.5" customHeight="1" x14ac:dyDescent="0.25">
      <c r="A83" s="299">
        <v>6</v>
      </c>
      <c r="B83" s="194" t="s">
        <v>481</v>
      </c>
      <c r="C83" s="194" t="s">
        <v>399</v>
      </c>
      <c r="D83" s="194" t="s">
        <v>505</v>
      </c>
      <c r="E83" s="194" t="s">
        <v>505</v>
      </c>
      <c r="F83" s="194" t="s">
        <v>545</v>
      </c>
      <c r="G83" s="299">
        <v>2023</v>
      </c>
      <c r="H83" s="195" t="s">
        <v>645</v>
      </c>
      <c r="I83" s="195">
        <v>70</v>
      </c>
      <c r="J83" s="195">
        <v>70</v>
      </c>
      <c r="K83" s="317">
        <f t="shared" si="9"/>
        <v>1</v>
      </c>
      <c r="L83" s="196">
        <f t="shared" si="17"/>
        <v>515000000</v>
      </c>
      <c r="M83" s="301">
        <v>336000000</v>
      </c>
      <c r="N83" s="301">
        <v>179000000</v>
      </c>
      <c r="O83" s="318">
        <f t="shared" si="22"/>
        <v>0.65242718446601944</v>
      </c>
      <c r="P83" s="302"/>
      <c r="Q83" s="319">
        <v>336000000</v>
      </c>
      <c r="R83" s="302">
        <f t="shared" si="18"/>
        <v>336000000</v>
      </c>
      <c r="S83" s="302">
        <f t="shared" si="19"/>
        <v>297793000</v>
      </c>
      <c r="T83" s="302">
        <f t="shared" si="20"/>
        <v>38207000</v>
      </c>
      <c r="U83" s="188"/>
      <c r="V83" s="188"/>
      <c r="W83" s="188"/>
    </row>
    <row r="84" spans="1:23" ht="78.75" customHeight="1" x14ac:dyDescent="0.25">
      <c r="A84" s="321">
        <v>7</v>
      </c>
      <c r="B84" s="207" t="s">
        <v>482</v>
      </c>
      <c r="C84" s="207" t="s">
        <v>399</v>
      </c>
      <c r="D84" s="207" t="s">
        <v>505</v>
      </c>
      <c r="E84" s="207" t="s">
        <v>505</v>
      </c>
      <c r="F84" s="207" t="s">
        <v>545</v>
      </c>
      <c r="G84" s="321">
        <v>2023</v>
      </c>
      <c r="H84" s="322" t="s">
        <v>645</v>
      </c>
      <c r="I84" s="322">
        <v>15</v>
      </c>
      <c r="J84" s="322">
        <v>15</v>
      </c>
      <c r="K84" s="323">
        <f t="shared" si="9"/>
        <v>1</v>
      </c>
      <c r="L84" s="208">
        <f t="shared" si="17"/>
        <v>520000000</v>
      </c>
      <c r="M84" s="324">
        <v>338000000</v>
      </c>
      <c r="N84" s="324">
        <v>182000000</v>
      </c>
      <c r="O84" s="325">
        <f t="shared" si="22"/>
        <v>0.65</v>
      </c>
      <c r="P84" s="326"/>
      <c r="Q84" s="327">
        <v>338000000</v>
      </c>
      <c r="R84" s="326">
        <f t="shared" si="18"/>
        <v>338000000</v>
      </c>
      <c r="S84" s="326">
        <f t="shared" si="19"/>
        <v>299566000</v>
      </c>
      <c r="T84" s="326">
        <f t="shared" si="20"/>
        <v>38434000</v>
      </c>
      <c r="U84" s="188"/>
      <c r="V84" s="188"/>
      <c r="W84" s="188"/>
    </row>
  </sheetData>
  <mergeCells count="40">
    <mergeCell ref="B69:H69"/>
    <mergeCell ref="B77:H77"/>
    <mergeCell ref="A2:T2"/>
    <mergeCell ref="A3:T3"/>
    <mergeCell ref="R4:T4"/>
    <mergeCell ref="A67:A68"/>
    <mergeCell ref="B67:B68"/>
    <mergeCell ref="B65:B66"/>
    <mergeCell ref="O5:O7"/>
    <mergeCell ref="B47:H47"/>
    <mergeCell ref="B64:H64"/>
    <mergeCell ref="P5:P7"/>
    <mergeCell ref="Q5:Q7"/>
    <mergeCell ref="R1:T1"/>
    <mergeCell ref="G5:G7"/>
    <mergeCell ref="D65:D66"/>
    <mergeCell ref="D67:D68"/>
    <mergeCell ref="R5:T5"/>
    <mergeCell ref="L6:L7"/>
    <mergeCell ref="M6:M7"/>
    <mergeCell ref="N6:N7"/>
    <mergeCell ref="R6:R7"/>
    <mergeCell ref="S6:T6"/>
    <mergeCell ref="E5:E7"/>
    <mergeCell ref="L5:N5"/>
    <mergeCell ref="A8:H8"/>
    <mergeCell ref="B9:H9"/>
    <mergeCell ref="B25:H25"/>
    <mergeCell ref="A65:A66"/>
    <mergeCell ref="N1:Q1"/>
    <mergeCell ref="A5:A7"/>
    <mergeCell ref="B5:B7"/>
    <mergeCell ref="C5:C7"/>
    <mergeCell ref="D5:D7"/>
    <mergeCell ref="F5:F7"/>
    <mergeCell ref="H5:H7"/>
    <mergeCell ref="I5:K5"/>
    <mergeCell ref="I6:I7"/>
    <mergeCell ref="J6:J7"/>
    <mergeCell ref="K6:K7"/>
  </mergeCells>
  <pageMargins left="0.70866141732283505" right="0.27559055118110198" top="0.47" bottom="0.52" header="0.31496062992126" footer="0.31496062992126"/>
  <pageSetup paperSize="9" scale="50" firstPageNumber="28" fitToHeight="0" orientation="landscape" useFirstPageNumber="1" r:id="rId1"/>
  <headerFooter>
    <oddHeader>&amp;C&amp;P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J36"/>
  <sheetViews>
    <sheetView topLeftCell="A10" zoomScale="85" zoomScaleNormal="85" workbookViewId="0">
      <selection activeCell="J18" sqref="J18"/>
    </sheetView>
  </sheetViews>
  <sheetFormatPr defaultColWidth="9" defaultRowHeight="15.75" x14ac:dyDescent="0.25"/>
  <cols>
    <col min="1" max="1" width="6.75" style="7" customWidth="1"/>
    <col min="2" max="2" width="31" style="1" customWidth="1"/>
    <col min="3" max="8" width="12.5" style="1" customWidth="1"/>
    <col min="9" max="10" width="11" style="1" customWidth="1"/>
    <col min="11" max="23" width="9.75" style="1" customWidth="1"/>
    <col min="24" max="29" width="12.5" style="1" customWidth="1"/>
    <col min="30" max="35" width="9.75" style="1" customWidth="1"/>
    <col min="36" max="36" width="13.75" style="1" customWidth="1"/>
    <col min="37" max="16384" width="9" style="1"/>
  </cols>
  <sheetData>
    <row r="1" spans="1:36" ht="25.5" customHeight="1" x14ac:dyDescent="0.25">
      <c r="R1" s="357"/>
      <c r="S1" s="357"/>
      <c r="T1" s="357"/>
      <c r="U1" s="357"/>
      <c r="V1" s="357"/>
      <c r="W1" s="357"/>
      <c r="AA1" s="357" t="s">
        <v>519</v>
      </c>
      <c r="AB1" s="357"/>
      <c r="AC1" s="357"/>
      <c r="AD1" s="357"/>
      <c r="AE1" s="357"/>
      <c r="AF1" s="357"/>
      <c r="AG1" s="357"/>
      <c r="AH1" s="357"/>
      <c r="AI1" s="357"/>
      <c r="AJ1" s="357"/>
    </row>
    <row r="2" spans="1:36" ht="50.25" customHeight="1" x14ac:dyDescent="0.25">
      <c r="A2" s="354" t="s">
        <v>520</v>
      </c>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row>
    <row r="3" spans="1:36" ht="26.25" customHeight="1" x14ac:dyDescent="0.25">
      <c r="A3" s="355" t="s">
        <v>554</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row>
    <row r="5" spans="1:36" ht="21" customHeight="1" x14ac:dyDescent="0.25">
      <c r="R5" s="356"/>
      <c r="S5" s="356"/>
      <c r="T5" s="356"/>
      <c r="U5" s="356"/>
      <c r="V5" s="356"/>
      <c r="W5" s="356"/>
      <c r="AA5" s="419" t="s">
        <v>0</v>
      </c>
      <c r="AB5" s="419"/>
      <c r="AC5" s="419"/>
      <c r="AD5" s="419"/>
      <c r="AE5" s="419"/>
      <c r="AF5" s="419"/>
      <c r="AG5" s="419"/>
      <c r="AH5" s="419"/>
      <c r="AI5" s="419"/>
      <c r="AJ5" s="419"/>
    </row>
    <row r="6" spans="1:36" ht="24" customHeight="1" x14ac:dyDescent="0.25">
      <c r="A6" s="352" t="s">
        <v>1</v>
      </c>
      <c r="B6" s="352" t="s">
        <v>91</v>
      </c>
      <c r="C6" s="352" t="s">
        <v>103</v>
      </c>
      <c r="D6" s="352"/>
      <c r="E6" s="352"/>
      <c r="F6" s="353" t="s">
        <v>75</v>
      </c>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412" t="s">
        <v>3</v>
      </c>
    </row>
    <row r="7" spans="1:36" ht="24" customHeight="1" x14ac:dyDescent="0.25">
      <c r="A7" s="352"/>
      <c r="B7" s="352"/>
      <c r="C7" s="352"/>
      <c r="D7" s="352"/>
      <c r="E7" s="352"/>
      <c r="F7" s="353" t="s">
        <v>550</v>
      </c>
      <c r="G7" s="353"/>
      <c r="H7" s="353"/>
      <c r="I7" s="353"/>
      <c r="J7" s="353"/>
      <c r="K7" s="353"/>
      <c r="L7" s="353"/>
      <c r="M7" s="353"/>
      <c r="N7" s="353"/>
      <c r="O7" s="353"/>
      <c r="P7" s="353"/>
      <c r="Q7" s="353"/>
      <c r="R7" s="353"/>
      <c r="S7" s="353"/>
      <c r="T7" s="353"/>
      <c r="U7" s="353"/>
      <c r="V7" s="353"/>
      <c r="W7" s="353"/>
      <c r="X7" s="353" t="s">
        <v>551</v>
      </c>
      <c r="Y7" s="353"/>
      <c r="Z7" s="353"/>
      <c r="AA7" s="353"/>
      <c r="AB7" s="353"/>
      <c r="AC7" s="353"/>
      <c r="AD7" s="353"/>
      <c r="AE7" s="353"/>
      <c r="AF7" s="353"/>
      <c r="AG7" s="353"/>
      <c r="AH7" s="353"/>
      <c r="AI7" s="353"/>
      <c r="AJ7" s="413"/>
    </row>
    <row r="8" spans="1:36" s="125" customFormat="1" ht="24" customHeight="1" x14ac:dyDescent="0.25">
      <c r="A8" s="352"/>
      <c r="B8" s="352"/>
      <c r="C8" s="352"/>
      <c r="D8" s="352"/>
      <c r="E8" s="352"/>
      <c r="F8" s="352" t="s">
        <v>552</v>
      </c>
      <c r="G8" s="352"/>
      <c r="H8" s="352"/>
      <c r="I8" s="352" t="s">
        <v>92</v>
      </c>
      <c r="J8" s="352"/>
      <c r="K8" s="352"/>
      <c r="L8" s="352" t="s">
        <v>94</v>
      </c>
      <c r="M8" s="352"/>
      <c r="N8" s="352"/>
      <c r="O8" s="352" t="s">
        <v>95</v>
      </c>
      <c r="P8" s="352"/>
      <c r="Q8" s="352"/>
      <c r="R8" s="352" t="s">
        <v>96</v>
      </c>
      <c r="S8" s="352"/>
      <c r="T8" s="352"/>
      <c r="U8" s="352" t="s">
        <v>97</v>
      </c>
      <c r="V8" s="352"/>
      <c r="W8" s="352"/>
      <c r="X8" s="352" t="s">
        <v>553</v>
      </c>
      <c r="Y8" s="352"/>
      <c r="Z8" s="352"/>
      <c r="AA8" s="352" t="s">
        <v>93</v>
      </c>
      <c r="AB8" s="352"/>
      <c r="AC8" s="352"/>
      <c r="AD8" s="352" t="s">
        <v>94</v>
      </c>
      <c r="AE8" s="352"/>
      <c r="AF8" s="352"/>
      <c r="AG8" s="352" t="s">
        <v>95</v>
      </c>
      <c r="AH8" s="352"/>
      <c r="AI8" s="352"/>
      <c r="AJ8" s="413"/>
    </row>
    <row r="9" spans="1:36" s="125" customFormat="1" ht="40.5" customHeight="1" x14ac:dyDescent="0.25">
      <c r="A9" s="352"/>
      <c r="B9" s="352"/>
      <c r="C9" s="352"/>
      <c r="D9" s="352"/>
      <c r="E9" s="352"/>
      <c r="F9" s="352"/>
      <c r="G9" s="352"/>
      <c r="H9" s="352"/>
      <c r="I9" s="352" t="s">
        <v>88</v>
      </c>
      <c r="J9" s="352"/>
      <c r="K9" s="352"/>
      <c r="L9" s="352" t="s">
        <v>88</v>
      </c>
      <c r="M9" s="352"/>
      <c r="N9" s="352"/>
      <c r="O9" s="352" t="s">
        <v>99</v>
      </c>
      <c r="P9" s="352"/>
      <c r="Q9" s="352"/>
      <c r="R9" s="352" t="s">
        <v>98</v>
      </c>
      <c r="S9" s="352"/>
      <c r="T9" s="352"/>
      <c r="U9" s="352" t="s">
        <v>100</v>
      </c>
      <c r="V9" s="352"/>
      <c r="W9" s="352"/>
      <c r="X9" s="352"/>
      <c r="Y9" s="352"/>
      <c r="Z9" s="352"/>
      <c r="AA9" s="352" t="s">
        <v>74</v>
      </c>
      <c r="AB9" s="352"/>
      <c r="AC9" s="352"/>
      <c r="AD9" s="352" t="s">
        <v>88</v>
      </c>
      <c r="AE9" s="352"/>
      <c r="AF9" s="352"/>
      <c r="AG9" s="352" t="s">
        <v>99</v>
      </c>
      <c r="AH9" s="352"/>
      <c r="AI9" s="352"/>
      <c r="AJ9" s="413"/>
    </row>
    <row r="10" spans="1:36" s="125" customFormat="1" ht="24" customHeight="1" x14ac:dyDescent="0.25">
      <c r="A10" s="352"/>
      <c r="B10" s="352"/>
      <c r="C10" s="352" t="s">
        <v>20</v>
      </c>
      <c r="D10" s="352" t="s">
        <v>75</v>
      </c>
      <c r="E10" s="352"/>
      <c r="F10" s="352" t="s">
        <v>20</v>
      </c>
      <c r="G10" s="352" t="s">
        <v>75</v>
      </c>
      <c r="H10" s="352"/>
      <c r="I10" s="352" t="s">
        <v>517</v>
      </c>
      <c r="J10" s="352"/>
      <c r="K10" s="352"/>
      <c r="L10" s="352" t="s">
        <v>63</v>
      </c>
      <c r="M10" s="352"/>
      <c r="N10" s="352"/>
      <c r="O10" s="352"/>
      <c r="P10" s="352"/>
      <c r="Q10" s="352"/>
      <c r="R10" s="352" t="s">
        <v>60</v>
      </c>
      <c r="S10" s="352"/>
      <c r="T10" s="352"/>
      <c r="U10" s="352" t="s">
        <v>68</v>
      </c>
      <c r="V10" s="352"/>
      <c r="W10" s="352"/>
      <c r="X10" s="352" t="s">
        <v>20</v>
      </c>
      <c r="Y10" s="352" t="s">
        <v>75</v>
      </c>
      <c r="Z10" s="352"/>
      <c r="AA10" s="352" t="s">
        <v>68</v>
      </c>
      <c r="AB10" s="352"/>
      <c r="AC10" s="352"/>
      <c r="AD10" s="352" t="s">
        <v>68</v>
      </c>
      <c r="AE10" s="352"/>
      <c r="AF10" s="352"/>
      <c r="AG10" s="352"/>
      <c r="AH10" s="352"/>
      <c r="AI10" s="352"/>
      <c r="AJ10" s="413"/>
    </row>
    <row r="11" spans="1:36" s="125" customFormat="1" ht="24" customHeight="1" x14ac:dyDescent="0.25">
      <c r="A11" s="352"/>
      <c r="B11" s="352"/>
      <c r="C11" s="352"/>
      <c r="D11" s="352"/>
      <c r="E11" s="352"/>
      <c r="F11" s="352"/>
      <c r="G11" s="352"/>
      <c r="H11" s="352"/>
      <c r="I11" s="352" t="s">
        <v>20</v>
      </c>
      <c r="J11" s="352" t="s">
        <v>75</v>
      </c>
      <c r="K11" s="352"/>
      <c r="L11" s="352" t="s">
        <v>101</v>
      </c>
      <c r="M11" s="352" t="s">
        <v>75</v>
      </c>
      <c r="N11" s="352"/>
      <c r="O11" s="352" t="s">
        <v>20</v>
      </c>
      <c r="P11" s="352" t="s">
        <v>75</v>
      </c>
      <c r="Q11" s="352"/>
      <c r="R11" s="352" t="s">
        <v>20</v>
      </c>
      <c r="S11" s="352" t="s">
        <v>75</v>
      </c>
      <c r="T11" s="352"/>
      <c r="U11" s="352" t="s">
        <v>20</v>
      </c>
      <c r="V11" s="352" t="s">
        <v>75</v>
      </c>
      <c r="W11" s="352"/>
      <c r="X11" s="352"/>
      <c r="Y11" s="352"/>
      <c r="Z11" s="352"/>
      <c r="AA11" s="352" t="s">
        <v>20</v>
      </c>
      <c r="AB11" s="352" t="s">
        <v>75</v>
      </c>
      <c r="AC11" s="352"/>
      <c r="AD11" s="352" t="s">
        <v>101</v>
      </c>
      <c r="AE11" s="352" t="s">
        <v>75</v>
      </c>
      <c r="AF11" s="352"/>
      <c r="AG11" s="352" t="s">
        <v>20</v>
      </c>
      <c r="AH11" s="352" t="s">
        <v>75</v>
      </c>
      <c r="AI11" s="352"/>
      <c r="AJ11" s="413"/>
    </row>
    <row r="12" spans="1:36" ht="42" customHeight="1" x14ac:dyDescent="0.25">
      <c r="A12" s="352"/>
      <c r="B12" s="352"/>
      <c r="C12" s="352"/>
      <c r="D12" s="145" t="s">
        <v>69</v>
      </c>
      <c r="E12" s="145" t="s">
        <v>102</v>
      </c>
      <c r="F12" s="352"/>
      <c r="G12" s="145" t="s">
        <v>69</v>
      </c>
      <c r="H12" s="145" t="s">
        <v>102</v>
      </c>
      <c r="I12" s="352"/>
      <c r="J12" s="145" t="s">
        <v>69</v>
      </c>
      <c r="K12" s="145" t="s">
        <v>102</v>
      </c>
      <c r="L12" s="352"/>
      <c r="M12" s="145" t="s">
        <v>69</v>
      </c>
      <c r="N12" s="145" t="s">
        <v>102</v>
      </c>
      <c r="O12" s="352"/>
      <c r="P12" s="145" t="s">
        <v>69</v>
      </c>
      <c r="Q12" s="145" t="s">
        <v>102</v>
      </c>
      <c r="R12" s="352"/>
      <c r="S12" s="145" t="s">
        <v>69</v>
      </c>
      <c r="T12" s="145" t="s">
        <v>102</v>
      </c>
      <c r="U12" s="352"/>
      <c r="V12" s="145" t="s">
        <v>69</v>
      </c>
      <c r="W12" s="145" t="s">
        <v>102</v>
      </c>
      <c r="X12" s="352"/>
      <c r="Y12" s="145" t="s">
        <v>69</v>
      </c>
      <c r="Z12" s="145" t="s">
        <v>102</v>
      </c>
      <c r="AA12" s="352"/>
      <c r="AB12" s="145" t="s">
        <v>69</v>
      </c>
      <c r="AC12" s="145" t="s">
        <v>102</v>
      </c>
      <c r="AD12" s="352"/>
      <c r="AE12" s="145" t="s">
        <v>69</v>
      </c>
      <c r="AF12" s="145" t="s">
        <v>102</v>
      </c>
      <c r="AG12" s="352"/>
      <c r="AH12" s="145" t="s">
        <v>69</v>
      </c>
      <c r="AI12" s="145" t="s">
        <v>102</v>
      </c>
      <c r="AJ12" s="414"/>
    </row>
    <row r="13" spans="1:36" s="2" customFormat="1" ht="33" customHeight="1" x14ac:dyDescent="0.25">
      <c r="A13" s="126"/>
      <c r="B13" s="126" t="s">
        <v>6</v>
      </c>
      <c r="C13" s="216">
        <f>C14+C22</f>
        <v>92806.11</v>
      </c>
      <c r="D13" s="216">
        <f t="shared" ref="D13:AI13" si="0">D14+D22</f>
        <v>84800.535000000003</v>
      </c>
      <c r="E13" s="216">
        <f t="shared" si="0"/>
        <v>8005.5749999999998</v>
      </c>
      <c r="F13" s="216">
        <f t="shared" si="0"/>
        <v>12971.11</v>
      </c>
      <c r="G13" s="216">
        <f t="shared" si="0"/>
        <v>12630.535</v>
      </c>
      <c r="H13" s="216">
        <f t="shared" si="0"/>
        <v>340.57499999999999</v>
      </c>
      <c r="I13" s="216">
        <f t="shared" si="0"/>
        <v>2120.11</v>
      </c>
      <c r="J13" s="216">
        <f t="shared" si="0"/>
        <v>2022.5350000000001</v>
      </c>
      <c r="K13" s="216">
        <f t="shared" si="0"/>
        <v>97.575000000000003</v>
      </c>
      <c r="L13" s="127">
        <f t="shared" si="0"/>
        <v>5200</v>
      </c>
      <c r="M13" s="127">
        <f t="shared" si="0"/>
        <v>5200</v>
      </c>
      <c r="N13" s="127">
        <f t="shared" si="0"/>
        <v>0</v>
      </c>
      <c r="O13" s="127">
        <f t="shared" si="0"/>
        <v>595</v>
      </c>
      <c r="P13" s="127">
        <f t="shared" si="0"/>
        <v>567</v>
      </c>
      <c r="Q13" s="127">
        <f t="shared" si="0"/>
        <v>28</v>
      </c>
      <c r="R13" s="127">
        <f t="shared" si="0"/>
        <v>4528</v>
      </c>
      <c r="S13" s="127">
        <f t="shared" si="0"/>
        <v>4313</v>
      </c>
      <c r="T13" s="127">
        <f t="shared" si="0"/>
        <v>215</v>
      </c>
      <c r="U13" s="127">
        <f t="shared" si="0"/>
        <v>528</v>
      </c>
      <c r="V13" s="127">
        <f t="shared" si="0"/>
        <v>528</v>
      </c>
      <c r="W13" s="127">
        <f t="shared" si="0"/>
        <v>0</v>
      </c>
      <c r="X13" s="127">
        <f t="shared" si="0"/>
        <v>79835</v>
      </c>
      <c r="Y13" s="127">
        <f t="shared" si="0"/>
        <v>72170</v>
      </c>
      <c r="Z13" s="127">
        <f t="shared" si="0"/>
        <v>7665</v>
      </c>
      <c r="AA13" s="127">
        <f t="shared" si="0"/>
        <v>67409</v>
      </c>
      <c r="AB13" s="127">
        <f t="shared" si="0"/>
        <v>59744.000000000007</v>
      </c>
      <c r="AC13" s="127">
        <f t="shared" si="0"/>
        <v>7665</v>
      </c>
      <c r="AD13" s="127">
        <f t="shared" si="0"/>
        <v>12425</v>
      </c>
      <c r="AE13" s="127">
        <f t="shared" si="0"/>
        <v>12425</v>
      </c>
      <c r="AF13" s="127">
        <f t="shared" si="0"/>
        <v>0</v>
      </c>
      <c r="AG13" s="127">
        <f t="shared" si="0"/>
        <v>1</v>
      </c>
      <c r="AH13" s="127">
        <f t="shared" si="0"/>
        <v>1</v>
      </c>
      <c r="AI13" s="127">
        <f t="shared" si="0"/>
        <v>0</v>
      </c>
      <c r="AJ13" s="415"/>
    </row>
    <row r="14" spans="1:36" s="2" customFormat="1" ht="27" customHeight="1" x14ac:dyDescent="0.25">
      <c r="A14" s="96" t="s">
        <v>32</v>
      </c>
      <c r="B14" s="128" t="s">
        <v>76</v>
      </c>
      <c r="C14" s="129">
        <f>SUM(C15:C21)</f>
        <v>15093</v>
      </c>
      <c r="D14" s="129">
        <f t="shared" ref="D14:AI14" si="1">SUM(D15:D21)</f>
        <v>14850</v>
      </c>
      <c r="E14" s="129">
        <f t="shared" si="1"/>
        <v>243</v>
      </c>
      <c r="F14" s="129">
        <f t="shared" si="1"/>
        <v>5911</v>
      </c>
      <c r="G14" s="129">
        <f t="shared" si="1"/>
        <v>5668</v>
      </c>
      <c r="H14" s="129">
        <f t="shared" si="1"/>
        <v>243</v>
      </c>
      <c r="I14" s="129">
        <f t="shared" si="1"/>
        <v>0</v>
      </c>
      <c r="J14" s="129">
        <f t="shared" si="1"/>
        <v>0</v>
      </c>
      <c r="K14" s="129">
        <f t="shared" si="1"/>
        <v>0</v>
      </c>
      <c r="L14" s="129">
        <f t="shared" si="1"/>
        <v>260</v>
      </c>
      <c r="M14" s="129">
        <f t="shared" si="1"/>
        <v>260</v>
      </c>
      <c r="N14" s="129">
        <f t="shared" si="1"/>
        <v>0</v>
      </c>
      <c r="O14" s="129">
        <f t="shared" si="1"/>
        <v>595</v>
      </c>
      <c r="P14" s="129">
        <f t="shared" si="1"/>
        <v>567</v>
      </c>
      <c r="Q14" s="129">
        <f t="shared" si="1"/>
        <v>28</v>
      </c>
      <c r="R14" s="129">
        <f t="shared" si="1"/>
        <v>4528</v>
      </c>
      <c r="S14" s="129">
        <f t="shared" si="1"/>
        <v>4313</v>
      </c>
      <c r="T14" s="129">
        <f t="shared" si="1"/>
        <v>215</v>
      </c>
      <c r="U14" s="129">
        <f t="shared" si="1"/>
        <v>528</v>
      </c>
      <c r="V14" s="129">
        <f t="shared" si="1"/>
        <v>528</v>
      </c>
      <c r="W14" s="129">
        <f t="shared" si="1"/>
        <v>0</v>
      </c>
      <c r="X14" s="129">
        <f t="shared" si="1"/>
        <v>9182</v>
      </c>
      <c r="Y14" s="129">
        <f t="shared" si="1"/>
        <v>9182</v>
      </c>
      <c r="Z14" s="129">
        <f t="shared" si="1"/>
        <v>0</v>
      </c>
      <c r="AA14" s="129">
        <f t="shared" si="1"/>
        <v>0</v>
      </c>
      <c r="AB14" s="129">
        <f t="shared" si="1"/>
        <v>0</v>
      </c>
      <c r="AC14" s="129">
        <f t="shared" si="1"/>
        <v>0</v>
      </c>
      <c r="AD14" s="129">
        <f t="shared" si="1"/>
        <v>9181</v>
      </c>
      <c r="AE14" s="129">
        <f t="shared" si="1"/>
        <v>9181</v>
      </c>
      <c r="AF14" s="129">
        <f t="shared" si="1"/>
        <v>0</v>
      </c>
      <c r="AG14" s="129">
        <f t="shared" si="1"/>
        <v>1</v>
      </c>
      <c r="AH14" s="129">
        <f t="shared" si="1"/>
        <v>1</v>
      </c>
      <c r="AI14" s="129">
        <f t="shared" si="1"/>
        <v>0</v>
      </c>
      <c r="AJ14" s="416"/>
    </row>
    <row r="15" spans="1:36" ht="27" customHeight="1" x14ac:dyDescent="0.25">
      <c r="A15" s="131">
        <v>1</v>
      </c>
      <c r="B15" s="132" t="s">
        <v>51</v>
      </c>
      <c r="C15" s="133">
        <f>SUM(D15:E15)</f>
        <v>260</v>
      </c>
      <c r="D15" s="133">
        <f>G15+Y15</f>
        <v>260</v>
      </c>
      <c r="E15" s="133">
        <f>H15+Z15</f>
        <v>0</v>
      </c>
      <c r="F15" s="133">
        <f>SUM(G15:H15)</f>
        <v>260</v>
      </c>
      <c r="G15" s="133">
        <f>J15+M15+P15+S15+V15</f>
        <v>260</v>
      </c>
      <c r="H15" s="133">
        <f>K15+N15+Q15+T15+W15</f>
        <v>0</v>
      </c>
      <c r="I15" s="133">
        <f>SUM(J15:K15)</f>
        <v>0</v>
      </c>
      <c r="J15" s="133"/>
      <c r="K15" s="133"/>
      <c r="L15" s="133">
        <f>SUM(M15:N15)</f>
        <v>260</v>
      </c>
      <c r="M15" s="133">
        <f>'B4-TDA4,DA5'!E12</f>
        <v>260</v>
      </c>
      <c r="N15" s="133"/>
      <c r="O15" s="133">
        <f>SUM(P15:Q15)</f>
        <v>0</v>
      </c>
      <c r="P15" s="133"/>
      <c r="Q15" s="133"/>
      <c r="R15" s="133">
        <f>SUM(S15:T15)</f>
        <v>0</v>
      </c>
      <c r="S15" s="133"/>
      <c r="T15" s="133"/>
      <c r="U15" s="133">
        <f>SUM(V15:W15)</f>
        <v>0</v>
      </c>
      <c r="V15" s="133"/>
      <c r="W15" s="133"/>
      <c r="X15" s="133">
        <f>SUM(Y15:Z15)</f>
        <v>0</v>
      </c>
      <c r="Y15" s="133">
        <f>AB15+AE15+AH15</f>
        <v>0</v>
      </c>
      <c r="Z15" s="133">
        <f>AC15+AF15+AI15</f>
        <v>0</v>
      </c>
      <c r="AA15" s="133">
        <f>SUM(AB15:AC15)</f>
        <v>0</v>
      </c>
      <c r="AB15" s="133"/>
      <c r="AC15" s="133"/>
      <c r="AD15" s="133">
        <v>0</v>
      </c>
      <c r="AE15" s="133"/>
      <c r="AF15" s="133"/>
      <c r="AG15" s="133">
        <f>SUM(AH15:AI15)</f>
        <v>0</v>
      </c>
      <c r="AH15" s="133"/>
      <c r="AI15" s="133"/>
      <c r="AJ15" s="416"/>
    </row>
    <row r="16" spans="1:36" ht="27" customHeight="1" x14ac:dyDescent="0.25">
      <c r="A16" s="131">
        <v>2</v>
      </c>
      <c r="B16" s="132" t="s">
        <v>70</v>
      </c>
      <c r="C16" s="133">
        <f t="shared" ref="C16:C30" si="2">SUM(D16:E16)</f>
        <v>394</v>
      </c>
      <c r="D16" s="133">
        <f t="shared" ref="D16:E30" si="3">G16+Y16</f>
        <v>394</v>
      </c>
      <c r="E16" s="133">
        <f t="shared" si="3"/>
        <v>0</v>
      </c>
      <c r="F16" s="133">
        <f t="shared" ref="F16:F21" si="4">SUM(G16:H16)</f>
        <v>394</v>
      </c>
      <c r="G16" s="133">
        <f t="shared" ref="G16:H30" si="5">J16+M16+P16+S16+V16</f>
        <v>394</v>
      </c>
      <c r="H16" s="133">
        <f t="shared" si="5"/>
        <v>0</v>
      </c>
      <c r="I16" s="133">
        <f t="shared" ref="I16:I30" si="6">SUM(J16:K16)</f>
        <v>0</v>
      </c>
      <c r="J16" s="133"/>
      <c r="K16" s="133"/>
      <c r="L16" s="133">
        <f t="shared" ref="L16:L30" si="7">SUM(M16:N16)</f>
        <v>0</v>
      </c>
      <c r="M16" s="133"/>
      <c r="N16" s="133"/>
      <c r="O16" s="133">
        <f t="shared" ref="O16:O30" si="8">SUM(P16:Q16)</f>
        <v>0</v>
      </c>
      <c r="P16" s="133"/>
      <c r="Q16" s="133"/>
      <c r="R16" s="133">
        <f t="shared" ref="R16:R30" si="9">SUM(S16:T16)</f>
        <v>0</v>
      </c>
      <c r="S16" s="133"/>
      <c r="T16" s="133"/>
      <c r="U16" s="133">
        <f t="shared" ref="U16:U30" si="10">SUM(V16:W16)</f>
        <v>394</v>
      </c>
      <c r="V16" s="133">
        <f>'B7-TDA2,DA10'!E6</f>
        <v>394</v>
      </c>
      <c r="W16" s="133"/>
      <c r="X16" s="133">
        <f t="shared" ref="X16:X21" si="11">SUM(Y16:Z16)</f>
        <v>0</v>
      </c>
      <c r="Y16" s="133">
        <f t="shared" ref="Y16:Z21" si="12">AB16+AE16+AH16</f>
        <v>0</v>
      </c>
      <c r="Z16" s="133">
        <f t="shared" si="12"/>
        <v>0</v>
      </c>
      <c r="AA16" s="133">
        <f t="shared" ref="AA16:AA21" si="13">SUM(AB16:AC16)</f>
        <v>0</v>
      </c>
      <c r="AB16" s="133"/>
      <c r="AC16" s="133"/>
      <c r="AD16" s="133">
        <v>0</v>
      </c>
      <c r="AE16" s="133"/>
      <c r="AF16" s="133"/>
      <c r="AG16" s="133">
        <f t="shared" ref="AG16:AG21" si="14">SUM(AH16:AI16)</f>
        <v>0</v>
      </c>
      <c r="AH16" s="133"/>
      <c r="AI16" s="133"/>
      <c r="AJ16" s="416"/>
    </row>
    <row r="17" spans="1:36" ht="27" customHeight="1" x14ac:dyDescent="0.25">
      <c r="A17" s="131">
        <v>3</v>
      </c>
      <c r="B17" s="132" t="s">
        <v>71</v>
      </c>
      <c r="C17" s="133">
        <f t="shared" si="2"/>
        <v>8897</v>
      </c>
      <c r="D17" s="133">
        <f t="shared" si="3"/>
        <v>8897</v>
      </c>
      <c r="E17" s="133">
        <f t="shared" si="3"/>
        <v>0</v>
      </c>
      <c r="F17" s="133">
        <f t="shared" si="4"/>
        <v>0</v>
      </c>
      <c r="G17" s="133">
        <f t="shared" si="5"/>
        <v>0</v>
      </c>
      <c r="H17" s="133">
        <f t="shared" si="5"/>
        <v>0</v>
      </c>
      <c r="I17" s="133">
        <f t="shared" si="6"/>
        <v>0</v>
      </c>
      <c r="J17" s="133"/>
      <c r="K17" s="133"/>
      <c r="L17" s="133">
        <f t="shared" si="7"/>
        <v>0</v>
      </c>
      <c r="M17" s="133"/>
      <c r="N17" s="133"/>
      <c r="O17" s="133">
        <f t="shared" si="8"/>
        <v>0</v>
      </c>
      <c r="P17" s="133"/>
      <c r="Q17" s="133"/>
      <c r="R17" s="133">
        <f t="shared" si="9"/>
        <v>0</v>
      </c>
      <c r="S17" s="133"/>
      <c r="T17" s="133"/>
      <c r="U17" s="133">
        <f t="shared" si="10"/>
        <v>0</v>
      </c>
      <c r="V17" s="133"/>
      <c r="W17" s="133"/>
      <c r="X17" s="133">
        <f t="shared" si="11"/>
        <v>8897</v>
      </c>
      <c r="Y17" s="133">
        <f t="shared" si="12"/>
        <v>8897</v>
      </c>
      <c r="Z17" s="133">
        <f t="shared" si="12"/>
        <v>0</v>
      </c>
      <c r="AA17" s="133">
        <f t="shared" si="13"/>
        <v>0</v>
      </c>
      <c r="AB17" s="133"/>
      <c r="AC17" s="133"/>
      <c r="AD17" s="133">
        <v>8897</v>
      </c>
      <c r="AE17" s="133">
        <v>8897</v>
      </c>
      <c r="AF17" s="133"/>
      <c r="AG17" s="133">
        <f t="shared" si="14"/>
        <v>0</v>
      </c>
      <c r="AH17" s="133"/>
      <c r="AI17" s="133"/>
      <c r="AJ17" s="416"/>
    </row>
    <row r="18" spans="1:36" ht="27" customHeight="1" x14ac:dyDescent="0.25">
      <c r="A18" s="131">
        <v>4</v>
      </c>
      <c r="B18" s="132" t="s">
        <v>50</v>
      </c>
      <c r="C18" s="133">
        <f t="shared" si="2"/>
        <v>596</v>
      </c>
      <c r="D18" s="133">
        <f t="shared" si="3"/>
        <v>568</v>
      </c>
      <c r="E18" s="133">
        <f t="shared" si="3"/>
        <v>28</v>
      </c>
      <c r="F18" s="133">
        <f t="shared" si="4"/>
        <v>595</v>
      </c>
      <c r="G18" s="133">
        <f t="shared" si="5"/>
        <v>567</v>
      </c>
      <c r="H18" s="133">
        <f t="shared" si="5"/>
        <v>28</v>
      </c>
      <c r="I18" s="133">
        <f t="shared" si="6"/>
        <v>0</v>
      </c>
      <c r="J18" s="133"/>
      <c r="K18" s="133"/>
      <c r="L18" s="133">
        <f t="shared" si="7"/>
        <v>0</v>
      </c>
      <c r="M18" s="133"/>
      <c r="N18" s="133"/>
      <c r="O18" s="133">
        <f t="shared" si="8"/>
        <v>595</v>
      </c>
      <c r="P18" s="133">
        <f>'B5-DA7'!E6</f>
        <v>567</v>
      </c>
      <c r="Q18" s="133">
        <f>'B5-DA7'!G6</f>
        <v>28</v>
      </c>
      <c r="R18" s="133">
        <f t="shared" si="9"/>
        <v>0</v>
      </c>
      <c r="S18" s="133"/>
      <c r="T18" s="133"/>
      <c r="U18" s="133">
        <f t="shared" si="10"/>
        <v>0</v>
      </c>
      <c r="V18" s="133"/>
      <c r="W18" s="133"/>
      <c r="X18" s="133">
        <f t="shared" si="11"/>
        <v>1</v>
      </c>
      <c r="Y18" s="133">
        <f t="shared" si="12"/>
        <v>1</v>
      </c>
      <c r="Z18" s="133">
        <f t="shared" si="12"/>
        <v>0</v>
      </c>
      <c r="AA18" s="133">
        <f t="shared" si="13"/>
        <v>0</v>
      </c>
      <c r="AB18" s="133"/>
      <c r="AC18" s="133"/>
      <c r="AD18" s="133">
        <v>0</v>
      </c>
      <c r="AE18" s="133"/>
      <c r="AF18" s="133"/>
      <c r="AG18" s="133">
        <f t="shared" si="14"/>
        <v>1</v>
      </c>
      <c r="AH18" s="133">
        <f>'B1-TH DA'!H28</f>
        <v>1</v>
      </c>
      <c r="AI18" s="133"/>
      <c r="AJ18" s="416"/>
    </row>
    <row r="19" spans="1:36" ht="27" customHeight="1" x14ac:dyDescent="0.25">
      <c r="A19" s="131">
        <v>5</v>
      </c>
      <c r="B19" s="132" t="s">
        <v>72</v>
      </c>
      <c r="C19" s="133">
        <f t="shared" si="2"/>
        <v>4528</v>
      </c>
      <c r="D19" s="133">
        <f t="shared" si="3"/>
        <v>4313</v>
      </c>
      <c r="E19" s="133">
        <f t="shared" si="3"/>
        <v>215</v>
      </c>
      <c r="F19" s="133">
        <f t="shared" si="4"/>
        <v>4528</v>
      </c>
      <c r="G19" s="133">
        <f t="shared" si="5"/>
        <v>4313</v>
      </c>
      <c r="H19" s="133">
        <f t="shared" si="5"/>
        <v>215</v>
      </c>
      <c r="I19" s="133">
        <f t="shared" si="6"/>
        <v>0</v>
      </c>
      <c r="J19" s="133"/>
      <c r="K19" s="133"/>
      <c r="L19" s="133">
        <f t="shared" si="7"/>
        <v>0</v>
      </c>
      <c r="M19" s="133"/>
      <c r="N19" s="133"/>
      <c r="O19" s="133">
        <f t="shared" si="8"/>
        <v>0</v>
      </c>
      <c r="P19" s="133"/>
      <c r="Q19" s="133"/>
      <c r="R19" s="133">
        <f t="shared" si="9"/>
        <v>4528</v>
      </c>
      <c r="S19" s="133">
        <f>'B6-TDA1,DA9'!E6</f>
        <v>4313</v>
      </c>
      <c r="T19" s="133">
        <f>'B6-TDA1,DA9'!G6</f>
        <v>215</v>
      </c>
      <c r="U19" s="133">
        <f t="shared" si="10"/>
        <v>0</v>
      </c>
      <c r="V19" s="133"/>
      <c r="W19" s="133"/>
      <c r="X19" s="133">
        <f t="shared" si="11"/>
        <v>0</v>
      </c>
      <c r="Y19" s="133">
        <f t="shared" si="12"/>
        <v>0</v>
      </c>
      <c r="Z19" s="133">
        <f t="shared" si="12"/>
        <v>0</v>
      </c>
      <c r="AA19" s="133">
        <f t="shared" si="13"/>
        <v>0</v>
      </c>
      <c r="AB19" s="133"/>
      <c r="AC19" s="133"/>
      <c r="AD19" s="133">
        <v>0</v>
      </c>
      <c r="AE19" s="133"/>
      <c r="AF19" s="133"/>
      <c r="AG19" s="133">
        <f t="shared" si="14"/>
        <v>0</v>
      </c>
      <c r="AH19" s="133"/>
      <c r="AI19" s="133"/>
      <c r="AJ19" s="416"/>
    </row>
    <row r="20" spans="1:36" ht="27" customHeight="1" x14ac:dyDescent="0.25">
      <c r="A20" s="131">
        <v>6</v>
      </c>
      <c r="B20" s="132" t="s">
        <v>46</v>
      </c>
      <c r="C20" s="133">
        <f t="shared" si="2"/>
        <v>284</v>
      </c>
      <c r="D20" s="133">
        <f t="shared" si="3"/>
        <v>284</v>
      </c>
      <c r="E20" s="133">
        <f t="shared" si="3"/>
        <v>0</v>
      </c>
      <c r="F20" s="133">
        <f t="shared" si="4"/>
        <v>0</v>
      </c>
      <c r="G20" s="133">
        <f t="shared" si="5"/>
        <v>0</v>
      </c>
      <c r="H20" s="133">
        <f t="shared" si="5"/>
        <v>0</v>
      </c>
      <c r="I20" s="133">
        <f t="shared" si="6"/>
        <v>0</v>
      </c>
      <c r="J20" s="133"/>
      <c r="K20" s="133"/>
      <c r="L20" s="133">
        <f t="shared" si="7"/>
        <v>0</v>
      </c>
      <c r="M20" s="133"/>
      <c r="N20" s="133"/>
      <c r="O20" s="133">
        <f t="shared" si="8"/>
        <v>0</v>
      </c>
      <c r="P20" s="133"/>
      <c r="Q20" s="133"/>
      <c r="R20" s="133">
        <f t="shared" si="9"/>
        <v>0</v>
      </c>
      <c r="S20" s="133"/>
      <c r="T20" s="133"/>
      <c r="U20" s="133">
        <f t="shared" si="10"/>
        <v>0</v>
      </c>
      <c r="V20" s="133"/>
      <c r="W20" s="133"/>
      <c r="X20" s="133">
        <f t="shared" si="11"/>
        <v>284</v>
      </c>
      <c r="Y20" s="133">
        <f t="shared" si="12"/>
        <v>284</v>
      </c>
      <c r="Z20" s="133">
        <f t="shared" si="12"/>
        <v>0</v>
      </c>
      <c r="AA20" s="133">
        <f t="shared" si="13"/>
        <v>0</v>
      </c>
      <c r="AB20" s="133"/>
      <c r="AC20" s="133"/>
      <c r="AD20" s="133">
        <v>284</v>
      </c>
      <c r="AE20" s="133">
        <v>284</v>
      </c>
      <c r="AF20" s="133"/>
      <c r="AG20" s="133">
        <f t="shared" si="14"/>
        <v>0</v>
      </c>
      <c r="AH20" s="133"/>
      <c r="AI20" s="133"/>
      <c r="AJ20" s="416"/>
    </row>
    <row r="21" spans="1:36" ht="27" customHeight="1" x14ac:dyDescent="0.25">
      <c r="A21" s="131">
        <v>7</v>
      </c>
      <c r="B21" s="132" t="s">
        <v>73</v>
      </c>
      <c r="C21" s="133">
        <f t="shared" si="2"/>
        <v>134</v>
      </c>
      <c r="D21" s="133">
        <f t="shared" si="3"/>
        <v>134</v>
      </c>
      <c r="E21" s="133">
        <f t="shared" si="3"/>
        <v>0</v>
      </c>
      <c r="F21" s="133">
        <f t="shared" si="4"/>
        <v>134</v>
      </c>
      <c r="G21" s="133">
        <f t="shared" si="5"/>
        <v>134</v>
      </c>
      <c r="H21" s="133">
        <f t="shared" si="5"/>
        <v>0</v>
      </c>
      <c r="I21" s="133">
        <f t="shared" si="6"/>
        <v>0</v>
      </c>
      <c r="J21" s="133"/>
      <c r="K21" s="133"/>
      <c r="L21" s="133">
        <f t="shared" si="7"/>
        <v>0</v>
      </c>
      <c r="M21" s="133"/>
      <c r="N21" s="133"/>
      <c r="O21" s="133">
        <f t="shared" si="8"/>
        <v>0</v>
      </c>
      <c r="P21" s="133"/>
      <c r="Q21" s="133"/>
      <c r="R21" s="133">
        <f t="shared" si="9"/>
        <v>0</v>
      </c>
      <c r="S21" s="133"/>
      <c r="T21" s="133"/>
      <c r="U21" s="133">
        <f t="shared" si="10"/>
        <v>134</v>
      </c>
      <c r="V21" s="133">
        <f>'B7-TDA2,DA10'!E7</f>
        <v>134</v>
      </c>
      <c r="W21" s="133"/>
      <c r="X21" s="133">
        <f t="shared" si="11"/>
        <v>0</v>
      </c>
      <c r="Y21" s="133">
        <f t="shared" si="12"/>
        <v>0</v>
      </c>
      <c r="Z21" s="133">
        <f t="shared" si="12"/>
        <v>0</v>
      </c>
      <c r="AA21" s="133">
        <f t="shared" si="13"/>
        <v>0</v>
      </c>
      <c r="AB21" s="133"/>
      <c r="AC21" s="133"/>
      <c r="AD21" s="133">
        <v>0</v>
      </c>
      <c r="AE21" s="133"/>
      <c r="AF21" s="133"/>
      <c r="AG21" s="133">
        <f t="shared" si="14"/>
        <v>0</v>
      </c>
      <c r="AH21" s="133"/>
      <c r="AI21" s="133"/>
      <c r="AJ21" s="416"/>
    </row>
    <row r="22" spans="1:36" s="2" customFormat="1" ht="27" customHeight="1" x14ac:dyDescent="0.25">
      <c r="A22" s="4" t="s">
        <v>18</v>
      </c>
      <c r="B22" s="134" t="s">
        <v>77</v>
      </c>
      <c r="C22" s="218">
        <f>SUM(C23:C30)</f>
        <v>77713.11</v>
      </c>
      <c r="D22" s="218">
        <f t="shared" ref="D22:AI22" si="15">SUM(D23:D30)</f>
        <v>69950.535000000003</v>
      </c>
      <c r="E22" s="218">
        <f t="shared" si="15"/>
        <v>7762.5749999999998</v>
      </c>
      <c r="F22" s="218">
        <f t="shared" si="15"/>
        <v>7060.11</v>
      </c>
      <c r="G22" s="218">
        <f t="shared" si="15"/>
        <v>6962.5349999999999</v>
      </c>
      <c r="H22" s="218">
        <f t="shared" si="15"/>
        <v>97.575000000000003</v>
      </c>
      <c r="I22" s="218">
        <f t="shared" si="15"/>
        <v>2120.11</v>
      </c>
      <c r="J22" s="218">
        <f t="shared" si="15"/>
        <v>2022.5350000000001</v>
      </c>
      <c r="K22" s="218">
        <f t="shared" si="15"/>
        <v>97.575000000000003</v>
      </c>
      <c r="L22" s="138">
        <f t="shared" si="15"/>
        <v>4940</v>
      </c>
      <c r="M22" s="138">
        <f t="shared" si="15"/>
        <v>4940</v>
      </c>
      <c r="N22" s="138">
        <f t="shared" si="15"/>
        <v>0</v>
      </c>
      <c r="O22" s="138">
        <f t="shared" si="15"/>
        <v>0</v>
      </c>
      <c r="P22" s="138">
        <f t="shared" si="15"/>
        <v>0</v>
      </c>
      <c r="Q22" s="138">
        <f t="shared" si="15"/>
        <v>0</v>
      </c>
      <c r="R22" s="138">
        <f t="shared" si="15"/>
        <v>0</v>
      </c>
      <c r="S22" s="138">
        <f t="shared" si="15"/>
        <v>0</v>
      </c>
      <c r="T22" s="138">
        <f t="shared" si="15"/>
        <v>0</v>
      </c>
      <c r="U22" s="138">
        <f t="shared" si="15"/>
        <v>0</v>
      </c>
      <c r="V22" s="138">
        <f t="shared" si="15"/>
        <v>0</v>
      </c>
      <c r="W22" s="138">
        <f t="shared" si="15"/>
        <v>0</v>
      </c>
      <c r="X22" s="138">
        <f t="shared" si="15"/>
        <v>70653</v>
      </c>
      <c r="Y22" s="138">
        <f t="shared" si="15"/>
        <v>62988.000000000007</v>
      </c>
      <c r="Z22" s="138">
        <f t="shared" si="15"/>
        <v>7665</v>
      </c>
      <c r="AA22" s="138">
        <f t="shared" si="15"/>
        <v>67409</v>
      </c>
      <c r="AB22" s="138">
        <f t="shared" si="15"/>
        <v>59744.000000000007</v>
      </c>
      <c r="AC22" s="138">
        <f t="shared" si="15"/>
        <v>7665</v>
      </c>
      <c r="AD22" s="138">
        <f t="shared" si="15"/>
        <v>3244</v>
      </c>
      <c r="AE22" s="138">
        <f t="shared" si="15"/>
        <v>3244</v>
      </c>
      <c r="AF22" s="138">
        <f t="shared" si="15"/>
        <v>0</v>
      </c>
      <c r="AG22" s="138">
        <f t="shared" si="15"/>
        <v>0</v>
      </c>
      <c r="AH22" s="138">
        <f t="shared" si="15"/>
        <v>0</v>
      </c>
      <c r="AI22" s="138">
        <f t="shared" si="15"/>
        <v>0</v>
      </c>
      <c r="AJ22" s="417" t="s">
        <v>521</v>
      </c>
    </row>
    <row r="23" spans="1:36" ht="27" customHeight="1" x14ac:dyDescent="0.25">
      <c r="A23" s="131">
        <v>1</v>
      </c>
      <c r="B23" s="3" t="s">
        <v>24</v>
      </c>
      <c r="C23" s="217">
        <f t="shared" si="2"/>
        <v>19295.113000000001</v>
      </c>
      <c r="D23" s="217">
        <f t="shared" si="3"/>
        <v>17216.010000000002</v>
      </c>
      <c r="E23" s="217">
        <f t="shared" si="3"/>
        <v>2079.1030000000001</v>
      </c>
      <c r="F23" s="133">
        <f t="shared" ref="F23:F30" si="16">SUM(G23:H23)</f>
        <v>590</v>
      </c>
      <c r="G23" s="133">
        <f t="shared" si="5"/>
        <v>590</v>
      </c>
      <c r="H23" s="133">
        <f t="shared" si="5"/>
        <v>0</v>
      </c>
      <c r="I23" s="133">
        <f t="shared" si="6"/>
        <v>0</v>
      </c>
      <c r="J23" s="219"/>
      <c r="K23" s="219"/>
      <c r="L23" s="133">
        <f t="shared" si="7"/>
        <v>590</v>
      </c>
      <c r="M23" s="133">
        <f>'B4-TDA4,DA5'!F12</f>
        <v>590</v>
      </c>
      <c r="N23" s="133"/>
      <c r="O23" s="133">
        <f t="shared" si="8"/>
        <v>0</v>
      </c>
      <c r="P23" s="133"/>
      <c r="Q23" s="133"/>
      <c r="R23" s="133">
        <f t="shared" si="9"/>
        <v>0</v>
      </c>
      <c r="S23" s="133"/>
      <c r="T23" s="133"/>
      <c r="U23" s="133">
        <f t="shared" si="10"/>
        <v>0</v>
      </c>
      <c r="V23" s="133"/>
      <c r="W23" s="133"/>
      <c r="X23" s="217">
        <f>SUM(Y23:Z23)</f>
        <v>18705.113000000001</v>
      </c>
      <c r="Y23" s="217">
        <f>AB23+AE23+AH23</f>
        <v>16626.010000000002</v>
      </c>
      <c r="Z23" s="217">
        <f>AC23+AF23+AI23</f>
        <v>2079.1030000000001</v>
      </c>
      <c r="AA23" s="217">
        <f>SUM(AB23:AC23)</f>
        <v>18284.113000000001</v>
      </c>
      <c r="AB23" s="217">
        <v>16205.01</v>
      </c>
      <c r="AC23" s="217">
        <v>2079.1030000000001</v>
      </c>
      <c r="AD23" s="133">
        <v>421</v>
      </c>
      <c r="AE23" s="133">
        <v>421</v>
      </c>
      <c r="AF23" s="133"/>
      <c r="AG23" s="133">
        <f t="shared" ref="AG23:AG30" si="17">SUM(AH23:AI23)</f>
        <v>0</v>
      </c>
      <c r="AH23" s="133"/>
      <c r="AI23" s="133"/>
      <c r="AJ23" s="417"/>
    </row>
    <row r="24" spans="1:36" ht="27" customHeight="1" x14ac:dyDescent="0.25">
      <c r="A24" s="131">
        <v>2</v>
      </c>
      <c r="B24" s="3" t="s">
        <v>25</v>
      </c>
      <c r="C24" s="217">
        <f t="shared" si="2"/>
        <v>17457.727999999999</v>
      </c>
      <c r="D24" s="217">
        <f t="shared" si="3"/>
        <v>15626.101000000001</v>
      </c>
      <c r="E24" s="217">
        <f t="shared" si="3"/>
        <v>1831.627</v>
      </c>
      <c r="F24" s="133">
        <f t="shared" si="16"/>
        <v>749</v>
      </c>
      <c r="G24" s="133">
        <f t="shared" si="5"/>
        <v>749</v>
      </c>
      <c r="H24" s="133">
        <f t="shared" si="5"/>
        <v>0</v>
      </c>
      <c r="I24" s="133">
        <f t="shared" si="6"/>
        <v>0</v>
      </c>
      <c r="J24" s="219"/>
      <c r="K24" s="219"/>
      <c r="L24" s="133">
        <f t="shared" si="7"/>
        <v>749</v>
      </c>
      <c r="M24" s="133">
        <f>'B4-TDA4,DA5'!G12</f>
        <v>749</v>
      </c>
      <c r="N24" s="133"/>
      <c r="O24" s="133">
        <f t="shared" si="8"/>
        <v>0</v>
      </c>
      <c r="P24" s="133"/>
      <c r="Q24" s="133"/>
      <c r="R24" s="133">
        <f t="shared" si="9"/>
        <v>0</v>
      </c>
      <c r="S24" s="133"/>
      <c r="T24" s="133"/>
      <c r="U24" s="133">
        <f t="shared" si="10"/>
        <v>0</v>
      </c>
      <c r="V24" s="133"/>
      <c r="W24" s="133"/>
      <c r="X24" s="217">
        <f t="shared" ref="X24:X30" si="18">SUM(Y24:Z24)</f>
        <v>16708.727999999999</v>
      </c>
      <c r="Y24" s="217">
        <f t="shared" ref="Y24:Z30" si="19">AB24+AE24+AH24</f>
        <v>14877.101000000001</v>
      </c>
      <c r="Z24" s="217">
        <f t="shared" si="19"/>
        <v>1831.627</v>
      </c>
      <c r="AA24" s="217">
        <f t="shared" ref="AA24:AA30" si="20">SUM(AB24:AC24)</f>
        <v>16107.728000000001</v>
      </c>
      <c r="AB24" s="217">
        <v>14276.101000000001</v>
      </c>
      <c r="AC24" s="217">
        <v>1831.627</v>
      </c>
      <c r="AD24" s="133">
        <v>601</v>
      </c>
      <c r="AE24" s="133">
        <v>601</v>
      </c>
      <c r="AF24" s="133"/>
      <c r="AG24" s="133">
        <f t="shared" si="17"/>
        <v>0</v>
      </c>
      <c r="AH24" s="133"/>
      <c r="AI24" s="133"/>
      <c r="AJ24" s="417"/>
    </row>
    <row r="25" spans="1:36" ht="27" customHeight="1" x14ac:dyDescent="0.25">
      <c r="A25" s="131">
        <v>3</v>
      </c>
      <c r="B25" s="3" t="s">
        <v>26</v>
      </c>
      <c r="C25" s="217">
        <f t="shared" si="2"/>
        <v>11718.352000000001</v>
      </c>
      <c r="D25" s="217">
        <f t="shared" si="3"/>
        <v>10488.53</v>
      </c>
      <c r="E25" s="217">
        <f t="shared" si="3"/>
        <v>1229.8219999999999</v>
      </c>
      <c r="F25" s="133">
        <f t="shared" si="16"/>
        <v>603</v>
      </c>
      <c r="G25" s="133">
        <f t="shared" si="5"/>
        <v>603</v>
      </c>
      <c r="H25" s="133">
        <f t="shared" si="5"/>
        <v>0</v>
      </c>
      <c r="I25" s="133">
        <f t="shared" si="6"/>
        <v>0</v>
      </c>
      <c r="J25" s="219"/>
      <c r="K25" s="219"/>
      <c r="L25" s="133">
        <f t="shared" si="7"/>
        <v>603</v>
      </c>
      <c r="M25" s="133">
        <f>'B4-TDA4,DA5'!H12</f>
        <v>603</v>
      </c>
      <c r="N25" s="133"/>
      <c r="O25" s="133">
        <f t="shared" si="8"/>
        <v>0</v>
      </c>
      <c r="P25" s="133"/>
      <c r="Q25" s="133"/>
      <c r="R25" s="133">
        <f t="shared" si="9"/>
        <v>0</v>
      </c>
      <c r="S25" s="133"/>
      <c r="T25" s="133"/>
      <c r="U25" s="133">
        <f t="shared" si="10"/>
        <v>0</v>
      </c>
      <c r="V25" s="133"/>
      <c r="W25" s="133"/>
      <c r="X25" s="217">
        <f t="shared" si="18"/>
        <v>11115.352000000001</v>
      </c>
      <c r="Y25" s="217">
        <f t="shared" si="19"/>
        <v>9885.5300000000007</v>
      </c>
      <c r="Z25" s="217">
        <f t="shared" si="19"/>
        <v>1229.8219999999999</v>
      </c>
      <c r="AA25" s="217">
        <f t="shared" si="20"/>
        <v>10815.352000000001</v>
      </c>
      <c r="AB25" s="217">
        <v>9585.5300000000007</v>
      </c>
      <c r="AC25" s="217">
        <v>1229.8219999999999</v>
      </c>
      <c r="AD25" s="133">
        <v>300</v>
      </c>
      <c r="AE25" s="133">
        <v>300</v>
      </c>
      <c r="AF25" s="133"/>
      <c r="AG25" s="133">
        <f t="shared" si="17"/>
        <v>0</v>
      </c>
      <c r="AH25" s="133"/>
      <c r="AI25" s="133"/>
      <c r="AJ25" s="417"/>
    </row>
    <row r="26" spans="1:36" ht="27" customHeight="1" x14ac:dyDescent="0.25">
      <c r="A26" s="131">
        <v>4</v>
      </c>
      <c r="B26" s="3" t="s">
        <v>27</v>
      </c>
      <c r="C26" s="217">
        <f t="shared" si="2"/>
        <v>10346.919</v>
      </c>
      <c r="D26" s="217">
        <f t="shared" si="3"/>
        <v>9286.1219999999994</v>
      </c>
      <c r="E26" s="217">
        <f t="shared" si="3"/>
        <v>1060.797</v>
      </c>
      <c r="F26" s="133">
        <f t="shared" si="16"/>
        <v>597</v>
      </c>
      <c r="G26" s="133">
        <f t="shared" si="5"/>
        <v>597</v>
      </c>
      <c r="H26" s="133">
        <f t="shared" si="5"/>
        <v>0</v>
      </c>
      <c r="I26" s="133">
        <f t="shared" si="6"/>
        <v>0</v>
      </c>
      <c r="J26" s="219"/>
      <c r="K26" s="219"/>
      <c r="L26" s="133">
        <f t="shared" si="7"/>
        <v>597</v>
      </c>
      <c r="M26" s="133">
        <f>'B4-TDA4,DA5'!I12</f>
        <v>597</v>
      </c>
      <c r="N26" s="133"/>
      <c r="O26" s="133">
        <f t="shared" si="8"/>
        <v>0</v>
      </c>
      <c r="P26" s="133"/>
      <c r="Q26" s="133"/>
      <c r="R26" s="133">
        <f t="shared" si="9"/>
        <v>0</v>
      </c>
      <c r="S26" s="133"/>
      <c r="T26" s="133"/>
      <c r="U26" s="133">
        <f t="shared" si="10"/>
        <v>0</v>
      </c>
      <c r="V26" s="133"/>
      <c r="W26" s="133"/>
      <c r="X26" s="217">
        <f t="shared" si="18"/>
        <v>9749.9189999999999</v>
      </c>
      <c r="Y26" s="217">
        <f t="shared" si="19"/>
        <v>8689.1219999999994</v>
      </c>
      <c r="Z26" s="217">
        <f t="shared" si="19"/>
        <v>1060.797</v>
      </c>
      <c r="AA26" s="217">
        <f t="shared" si="20"/>
        <v>9328.9189999999999</v>
      </c>
      <c r="AB26" s="217">
        <v>8268.1219999999994</v>
      </c>
      <c r="AC26" s="217">
        <v>1060.797</v>
      </c>
      <c r="AD26" s="133">
        <v>421</v>
      </c>
      <c r="AE26" s="133">
        <v>421</v>
      </c>
      <c r="AF26" s="133"/>
      <c r="AG26" s="133">
        <f t="shared" si="17"/>
        <v>0</v>
      </c>
      <c r="AH26" s="133"/>
      <c r="AI26" s="133"/>
      <c r="AJ26" s="417"/>
    </row>
    <row r="27" spans="1:36" ht="27" customHeight="1" x14ac:dyDescent="0.25">
      <c r="A27" s="131">
        <v>5</v>
      </c>
      <c r="B27" s="3" t="s">
        <v>28</v>
      </c>
      <c r="C27" s="217">
        <f t="shared" si="2"/>
        <v>4434.42</v>
      </c>
      <c r="D27" s="217">
        <f t="shared" si="3"/>
        <v>4125.0160000000005</v>
      </c>
      <c r="E27" s="217">
        <f t="shared" si="3"/>
        <v>309.404</v>
      </c>
      <c r="F27" s="217">
        <f t="shared" si="16"/>
        <v>1370.5350000000001</v>
      </c>
      <c r="G27" s="217">
        <f t="shared" si="5"/>
        <v>1351.5350000000001</v>
      </c>
      <c r="H27" s="133">
        <f t="shared" si="5"/>
        <v>19</v>
      </c>
      <c r="I27" s="217">
        <f t="shared" si="6"/>
        <v>395.53500000000003</v>
      </c>
      <c r="J27" s="219">
        <f>'B3-ND3,DA1'!I13</f>
        <v>376.53500000000003</v>
      </c>
      <c r="K27" s="139">
        <f>'B3-ND3,DA1'!I15</f>
        <v>19</v>
      </c>
      <c r="L27" s="133">
        <f t="shared" si="7"/>
        <v>975</v>
      </c>
      <c r="M27" s="133">
        <f>'B4-TDA4,DA5'!J12</f>
        <v>975</v>
      </c>
      <c r="N27" s="133"/>
      <c r="O27" s="133">
        <f t="shared" si="8"/>
        <v>0</v>
      </c>
      <c r="P27" s="133"/>
      <c r="Q27" s="133"/>
      <c r="R27" s="133">
        <f t="shared" si="9"/>
        <v>0</v>
      </c>
      <c r="S27" s="133"/>
      <c r="T27" s="133"/>
      <c r="U27" s="133">
        <f t="shared" si="10"/>
        <v>0</v>
      </c>
      <c r="V27" s="133"/>
      <c r="W27" s="133"/>
      <c r="X27" s="217">
        <f t="shared" si="18"/>
        <v>3063.8850000000002</v>
      </c>
      <c r="Y27" s="217">
        <f t="shared" si="19"/>
        <v>2773.4810000000002</v>
      </c>
      <c r="Z27" s="217">
        <f t="shared" si="19"/>
        <v>290.404</v>
      </c>
      <c r="AA27" s="217">
        <f t="shared" si="20"/>
        <v>2553.8850000000002</v>
      </c>
      <c r="AB27" s="217">
        <v>2263.4810000000002</v>
      </c>
      <c r="AC27" s="217">
        <v>290.404</v>
      </c>
      <c r="AD27" s="133">
        <v>510</v>
      </c>
      <c r="AE27" s="133">
        <v>510</v>
      </c>
      <c r="AF27" s="133"/>
      <c r="AG27" s="133">
        <f t="shared" si="17"/>
        <v>0</v>
      </c>
      <c r="AH27" s="133"/>
      <c r="AI27" s="133"/>
      <c r="AJ27" s="417"/>
    </row>
    <row r="28" spans="1:36" ht="27" customHeight="1" x14ac:dyDescent="0.25">
      <c r="A28" s="131">
        <v>6</v>
      </c>
      <c r="B28" s="3" t="s">
        <v>29</v>
      </c>
      <c r="C28" s="217">
        <f t="shared" si="2"/>
        <v>3603.4490000000001</v>
      </c>
      <c r="D28" s="217">
        <f t="shared" si="3"/>
        <v>3303.3389999999999</v>
      </c>
      <c r="E28" s="217">
        <f t="shared" si="3"/>
        <v>300.11</v>
      </c>
      <c r="F28" s="133">
        <f t="shared" si="16"/>
        <v>663</v>
      </c>
      <c r="G28" s="133">
        <f t="shared" si="5"/>
        <v>663</v>
      </c>
      <c r="H28" s="133">
        <f t="shared" si="5"/>
        <v>0</v>
      </c>
      <c r="I28" s="133">
        <f t="shared" si="6"/>
        <v>0</v>
      </c>
      <c r="J28" s="219"/>
      <c r="K28" s="219"/>
      <c r="L28" s="133">
        <f t="shared" si="7"/>
        <v>663</v>
      </c>
      <c r="M28" s="133">
        <f>'B4-TDA4,DA5'!K12</f>
        <v>663</v>
      </c>
      <c r="N28" s="133"/>
      <c r="O28" s="133">
        <f t="shared" si="8"/>
        <v>0</v>
      </c>
      <c r="P28" s="133"/>
      <c r="Q28" s="133"/>
      <c r="R28" s="133">
        <f t="shared" si="9"/>
        <v>0</v>
      </c>
      <c r="S28" s="133"/>
      <c r="T28" s="133"/>
      <c r="U28" s="133">
        <f t="shared" si="10"/>
        <v>0</v>
      </c>
      <c r="V28" s="133"/>
      <c r="W28" s="133"/>
      <c r="X28" s="217">
        <f t="shared" si="18"/>
        <v>2940.4490000000001</v>
      </c>
      <c r="Y28" s="217">
        <f t="shared" si="19"/>
        <v>2640.3389999999999</v>
      </c>
      <c r="Z28" s="217">
        <f t="shared" si="19"/>
        <v>300.11</v>
      </c>
      <c r="AA28" s="217">
        <f t="shared" si="20"/>
        <v>2640.4490000000001</v>
      </c>
      <c r="AB28" s="217">
        <v>2340.3389999999999</v>
      </c>
      <c r="AC28" s="217">
        <v>300.11</v>
      </c>
      <c r="AD28" s="133">
        <v>300</v>
      </c>
      <c r="AE28" s="133">
        <v>300</v>
      </c>
      <c r="AF28" s="133"/>
      <c r="AG28" s="133">
        <f t="shared" si="17"/>
        <v>0</v>
      </c>
      <c r="AH28" s="133"/>
      <c r="AI28" s="133"/>
      <c r="AJ28" s="417"/>
    </row>
    <row r="29" spans="1:36" ht="27" customHeight="1" x14ac:dyDescent="0.25">
      <c r="A29" s="131">
        <v>7</v>
      </c>
      <c r="B29" s="3" t="s">
        <v>30</v>
      </c>
      <c r="C29" s="217">
        <f t="shared" si="2"/>
        <v>9626.5540000000019</v>
      </c>
      <c r="D29" s="217">
        <f t="shared" si="3"/>
        <v>8718.4170000000013</v>
      </c>
      <c r="E29" s="217">
        <f t="shared" si="3"/>
        <v>908.13699999999994</v>
      </c>
      <c r="F29" s="133">
        <f t="shared" si="16"/>
        <v>1497</v>
      </c>
      <c r="G29" s="133">
        <f t="shared" si="5"/>
        <v>1462</v>
      </c>
      <c r="H29" s="133">
        <f t="shared" si="5"/>
        <v>35</v>
      </c>
      <c r="I29" s="133">
        <f t="shared" si="6"/>
        <v>741</v>
      </c>
      <c r="J29" s="139">
        <f>'B3-ND3,DA1'!K13</f>
        <v>706</v>
      </c>
      <c r="K29" s="139">
        <f>'B3-ND3,DA1'!K15</f>
        <v>35</v>
      </c>
      <c r="L29" s="133">
        <f t="shared" si="7"/>
        <v>756</v>
      </c>
      <c r="M29" s="133">
        <f>'B4-TDA4,DA5'!L12</f>
        <v>756</v>
      </c>
      <c r="N29" s="133"/>
      <c r="O29" s="133">
        <f t="shared" si="8"/>
        <v>0</v>
      </c>
      <c r="P29" s="133"/>
      <c r="Q29" s="133"/>
      <c r="R29" s="133">
        <f t="shared" si="9"/>
        <v>0</v>
      </c>
      <c r="S29" s="133"/>
      <c r="T29" s="133"/>
      <c r="U29" s="133">
        <f t="shared" si="10"/>
        <v>0</v>
      </c>
      <c r="V29" s="133"/>
      <c r="W29" s="133"/>
      <c r="X29" s="217">
        <f t="shared" si="18"/>
        <v>8129.5540000000001</v>
      </c>
      <c r="Y29" s="217">
        <f t="shared" si="19"/>
        <v>7256.4170000000004</v>
      </c>
      <c r="Z29" s="217">
        <f t="shared" si="19"/>
        <v>873.13699999999994</v>
      </c>
      <c r="AA29" s="217">
        <f t="shared" si="20"/>
        <v>7678.5540000000001</v>
      </c>
      <c r="AB29" s="217">
        <v>6805.4170000000004</v>
      </c>
      <c r="AC29" s="217">
        <v>873.13699999999994</v>
      </c>
      <c r="AD29" s="133">
        <v>451</v>
      </c>
      <c r="AE29" s="133">
        <v>451</v>
      </c>
      <c r="AF29" s="133"/>
      <c r="AG29" s="133">
        <f t="shared" si="17"/>
        <v>0</v>
      </c>
      <c r="AH29" s="133"/>
      <c r="AI29" s="133"/>
      <c r="AJ29" s="417"/>
    </row>
    <row r="30" spans="1:36" ht="27" customHeight="1" x14ac:dyDescent="0.25">
      <c r="A30" s="135">
        <v>8</v>
      </c>
      <c r="B30" s="136" t="s">
        <v>31</v>
      </c>
      <c r="C30" s="220">
        <f t="shared" si="2"/>
        <v>1230.575</v>
      </c>
      <c r="D30" s="137">
        <f t="shared" si="3"/>
        <v>1187</v>
      </c>
      <c r="E30" s="220">
        <f t="shared" si="3"/>
        <v>43.575000000000003</v>
      </c>
      <c r="F30" s="137">
        <f t="shared" si="16"/>
        <v>990.57500000000005</v>
      </c>
      <c r="G30" s="137">
        <f t="shared" si="5"/>
        <v>947</v>
      </c>
      <c r="H30" s="220">
        <f t="shared" si="5"/>
        <v>43.575000000000003</v>
      </c>
      <c r="I30" s="137">
        <f t="shared" si="6"/>
        <v>983.57500000000005</v>
      </c>
      <c r="J30" s="140">
        <f>'B3-ND3,DA1'!L13</f>
        <v>940</v>
      </c>
      <c r="K30" s="256">
        <f>'B3-ND3,DA1'!L15</f>
        <v>43.575000000000003</v>
      </c>
      <c r="L30" s="137">
        <f t="shared" si="7"/>
        <v>7</v>
      </c>
      <c r="M30" s="137">
        <f>'B4-TDA4,DA5'!M12</f>
        <v>7</v>
      </c>
      <c r="N30" s="137"/>
      <c r="O30" s="137">
        <f t="shared" si="8"/>
        <v>0</v>
      </c>
      <c r="P30" s="137"/>
      <c r="Q30" s="137"/>
      <c r="R30" s="137">
        <f t="shared" si="9"/>
        <v>0</v>
      </c>
      <c r="S30" s="137"/>
      <c r="T30" s="137"/>
      <c r="U30" s="137">
        <f t="shared" si="10"/>
        <v>0</v>
      </c>
      <c r="V30" s="137"/>
      <c r="W30" s="137"/>
      <c r="X30" s="137">
        <f t="shared" si="18"/>
        <v>240</v>
      </c>
      <c r="Y30" s="137">
        <f t="shared" si="19"/>
        <v>240</v>
      </c>
      <c r="Z30" s="137">
        <f t="shared" si="19"/>
        <v>0</v>
      </c>
      <c r="AA30" s="137">
        <f t="shared" si="20"/>
        <v>0</v>
      </c>
      <c r="AB30" s="220"/>
      <c r="AC30" s="220"/>
      <c r="AD30" s="137">
        <v>240</v>
      </c>
      <c r="AE30" s="137">
        <v>240</v>
      </c>
      <c r="AF30" s="137"/>
      <c r="AG30" s="137">
        <f t="shared" si="17"/>
        <v>0</v>
      </c>
      <c r="AH30" s="137"/>
      <c r="AI30" s="137"/>
      <c r="AJ30" s="418"/>
    </row>
    <row r="32" spans="1:36" x14ac:dyDescent="0.25">
      <c r="O32" s="130"/>
      <c r="P32" s="130"/>
      <c r="Q32" s="130"/>
    </row>
    <row r="33" spans="15:35" x14ac:dyDescent="0.25">
      <c r="O33" s="130"/>
      <c r="P33" s="130"/>
      <c r="Q33" s="130"/>
      <c r="U33" s="43"/>
      <c r="V33" s="43"/>
      <c r="AD33" s="43"/>
      <c r="AE33" s="43"/>
      <c r="AF33" s="43"/>
      <c r="AG33" s="43"/>
      <c r="AH33" s="43"/>
      <c r="AI33" s="43"/>
    </row>
    <row r="34" spans="15:35" x14ac:dyDescent="0.25">
      <c r="O34" s="130"/>
      <c r="P34" s="130"/>
      <c r="Q34" s="130"/>
      <c r="U34" s="130"/>
      <c r="V34" s="130"/>
      <c r="AD34" s="130"/>
      <c r="AE34" s="130"/>
      <c r="AF34" s="130"/>
      <c r="AG34" s="130"/>
      <c r="AH34" s="130"/>
      <c r="AI34" s="130"/>
    </row>
    <row r="35" spans="15:35" x14ac:dyDescent="0.25">
      <c r="O35" s="130"/>
      <c r="P35" s="130"/>
      <c r="Q35" s="130"/>
      <c r="U35" s="130"/>
      <c r="V35" s="130"/>
      <c r="AD35" s="130"/>
      <c r="AE35" s="130"/>
      <c r="AF35" s="130"/>
      <c r="AG35" s="130"/>
      <c r="AH35" s="130"/>
      <c r="AI35" s="130"/>
    </row>
    <row r="36" spans="15:35" x14ac:dyDescent="0.25">
      <c r="O36" s="130"/>
      <c r="P36" s="130"/>
      <c r="Q36" s="130"/>
      <c r="U36" s="130"/>
      <c r="V36" s="130"/>
      <c r="AD36" s="130"/>
      <c r="AE36" s="130"/>
      <c r="AF36" s="130"/>
      <c r="AG36" s="130"/>
      <c r="AH36" s="130"/>
      <c r="AI36" s="130"/>
    </row>
  </sheetData>
  <mergeCells count="61">
    <mergeCell ref="AJ22:AJ30"/>
    <mergeCell ref="AD9:AF9"/>
    <mergeCell ref="AA1:AJ1"/>
    <mergeCell ref="AA5:AJ5"/>
    <mergeCell ref="A2:AJ2"/>
    <mergeCell ref="A3:AJ3"/>
    <mergeCell ref="R11:R12"/>
    <mergeCell ref="S11:T11"/>
    <mergeCell ref="U11:U12"/>
    <mergeCell ref="V11:W11"/>
    <mergeCell ref="AA11:AA12"/>
    <mergeCell ref="AB11:AC11"/>
    <mergeCell ref="X10:X12"/>
    <mergeCell ref="Y10:Z11"/>
    <mergeCell ref="AE11:AF11"/>
    <mergeCell ref="U9:W9"/>
    <mergeCell ref="AJ6:AJ12"/>
    <mergeCell ref="AJ13:AJ21"/>
    <mergeCell ref="AA10:AC10"/>
    <mergeCell ref="F6:AI6"/>
    <mergeCell ref="X7:AI7"/>
    <mergeCell ref="AD10:AF10"/>
    <mergeCell ref="I11:I12"/>
    <mergeCell ref="J11:K11"/>
    <mergeCell ref="AD8:AF8"/>
    <mergeCell ref="L11:L12"/>
    <mergeCell ref="M11:N11"/>
    <mergeCell ref="O11:O12"/>
    <mergeCell ref="P11:Q11"/>
    <mergeCell ref="AA9:AC9"/>
    <mergeCell ref="L10:N10"/>
    <mergeCell ref="R10:T10"/>
    <mergeCell ref="U10:W10"/>
    <mergeCell ref="AD11:AD12"/>
    <mergeCell ref="C10:C12"/>
    <mergeCell ref="D10:E11"/>
    <mergeCell ref="F10:F12"/>
    <mergeCell ref="G10:H11"/>
    <mergeCell ref="I10:K10"/>
    <mergeCell ref="R8:T8"/>
    <mergeCell ref="U8:W8"/>
    <mergeCell ref="AA8:AC8"/>
    <mergeCell ref="R1:W1"/>
    <mergeCell ref="R5:W5"/>
    <mergeCell ref="X8:Z9"/>
    <mergeCell ref="AG8:AI8"/>
    <mergeCell ref="AG11:AG12"/>
    <mergeCell ref="AH11:AI11"/>
    <mergeCell ref="AG9:AI10"/>
    <mergeCell ref="A6:A12"/>
    <mergeCell ref="B6:B12"/>
    <mergeCell ref="C6:E9"/>
    <mergeCell ref="F7:W7"/>
    <mergeCell ref="F8:H9"/>
    <mergeCell ref="I8:K8"/>
    <mergeCell ref="L8:N8"/>
    <mergeCell ref="O8:Q8"/>
    <mergeCell ref="I9:K9"/>
    <mergeCell ref="L9:N9"/>
    <mergeCell ref="O9:Q10"/>
    <mergeCell ref="R9:T9"/>
  </mergeCells>
  <pageMargins left="0.7" right="0.7" top="0.75" bottom="0.75" header="0.3" footer="0.3"/>
  <pageSetup paperSize="9" scale="30" fitToHeight="0"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W138"/>
  <sheetViews>
    <sheetView workbookViewId="0">
      <selection activeCell="K2" sqref="K2"/>
    </sheetView>
  </sheetViews>
  <sheetFormatPr defaultRowHeight="16.5" x14ac:dyDescent="0.25"/>
  <cols>
    <col min="1" max="1" width="6.125" style="110" customWidth="1"/>
    <col min="2" max="2" width="12.75" style="237" customWidth="1"/>
    <col min="3" max="4" width="18.125" style="237" customWidth="1"/>
    <col min="5" max="5" width="27.625" style="237" customWidth="1"/>
    <col min="6" max="6" width="13" style="237" customWidth="1"/>
    <col min="7" max="7" width="36.625" style="239" customWidth="1"/>
    <col min="8" max="10" width="17.125" style="237" customWidth="1"/>
    <col min="11" max="11" width="16.5" style="238" customWidth="1"/>
    <col min="12" max="12" width="16" style="238" customWidth="1"/>
    <col min="13" max="13" width="14.75" style="238" customWidth="1"/>
    <col min="14" max="257" width="9" style="238"/>
    <col min="258" max="258" width="6.125" style="238" customWidth="1"/>
    <col min="259" max="259" width="12.75" style="238" customWidth="1"/>
    <col min="260" max="260" width="24" style="238" customWidth="1"/>
    <col min="261" max="261" width="29.75" style="238" customWidth="1"/>
    <col min="262" max="262" width="13" style="238" customWidth="1"/>
    <col min="263" max="263" width="31" style="238" customWidth="1"/>
    <col min="264" max="266" width="17.125" style="238" customWidth="1"/>
    <col min="267" max="269" width="14.75" style="238" customWidth="1"/>
    <col min="270" max="513" width="9" style="238"/>
    <col min="514" max="514" width="6.125" style="238" customWidth="1"/>
    <col min="515" max="515" width="12.75" style="238" customWidth="1"/>
    <col min="516" max="516" width="24" style="238" customWidth="1"/>
    <col min="517" max="517" width="29.75" style="238" customWidth="1"/>
    <col min="518" max="518" width="13" style="238" customWidth="1"/>
    <col min="519" max="519" width="31" style="238" customWidth="1"/>
    <col min="520" max="522" width="17.125" style="238" customWidth="1"/>
    <col min="523" max="525" width="14.75" style="238" customWidth="1"/>
    <col min="526" max="769" width="9" style="238"/>
    <col min="770" max="770" width="6.125" style="238" customWidth="1"/>
    <col min="771" max="771" width="12.75" style="238" customWidth="1"/>
    <col min="772" max="772" width="24" style="238" customWidth="1"/>
    <col min="773" max="773" width="29.75" style="238" customWidth="1"/>
    <col min="774" max="774" width="13" style="238" customWidth="1"/>
    <col min="775" max="775" width="31" style="238" customWidth="1"/>
    <col min="776" max="778" width="17.125" style="238" customWidth="1"/>
    <col min="779" max="781" width="14.75" style="238" customWidth="1"/>
    <col min="782" max="1025" width="9" style="238"/>
    <col min="1026" max="1026" width="6.125" style="238" customWidth="1"/>
    <col min="1027" max="1027" width="12.75" style="238" customWidth="1"/>
    <col min="1028" max="1028" width="24" style="238" customWidth="1"/>
    <col min="1029" max="1029" width="29.75" style="238" customWidth="1"/>
    <col min="1030" max="1030" width="13" style="238" customWidth="1"/>
    <col min="1031" max="1031" width="31" style="238" customWidth="1"/>
    <col min="1032" max="1034" width="17.125" style="238" customWidth="1"/>
    <col min="1035" max="1037" width="14.75" style="238" customWidth="1"/>
    <col min="1038" max="1281" width="9" style="238"/>
    <col min="1282" max="1282" width="6.125" style="238" customWidth="1"/>
    <col min="1283" max="1283" width="12.75" style="238" customWidth="1"/>
    <col min="1284" max="1284" width="24" style="238" customWidth="1"/>
    <col min="1285" max="1285" width="29.75" style="238" customWidth="1"/>
    <col min="1286" max="1286" width="13" style="238" customWidth="1"/>
    <col min="1287" max="1287" width="31" style="238" customWidth="1"/>
    <col min="1288" max="1290" width="17.125" style="238" customWidth="1"/>
    <col min="1291" max="1293" width="14.75" style="238" customWidth="1"/>
    <col min="1294" max="1537" width="9" style="238"/>
    <col min="1538" max="1538" width="6.125" style="238" customWidth="1"/>
    <col min="1539" max="1539" width="12.75" style="238" customWidth="1"/>
    <col min="1540" max="1540" width="24" style="238" customWidth="1"/>
    <col min="1541" max="1541" width="29.75" style="238" customWidth="1"/>
    <col min="1542" max="1542" width="13" style="238" customWidth="1"/>
    <col min="1543" max="1543" width="31" style="238" customWidth="1"/>
    <col min="1544" max="1546" width="17.125" style="238" customWidth="1"/>
    <col min="1547" max="1549" width="14.75" style="238" customWidth="1"/>
    <col min="1550" max="1793" width="9" style="238"/>
    <col min="1794" max="1794" width="6.125" style="238" customWidth="1"/>
    <col min="1795" max="1795" width="12.75" style="238" customWidth="1"/>
    <col min="1796" max="1796" width="24" style="238" customWidth="1"/>
    <col min="1797" max="1797" width="29.75" style="238" customWidth="1"/>
    <col min="1798" max="1798" width="13" style="238" customWidth="1"/>
    <col min="1799" max="1799" width="31" style="238" customWidth="1"/>
    <col min="1800" max="1802" width="17.125" style="238" customWidth="1"/>
    <col min="1803" max="1805" width="14.75" style="238" customWidth="1"/>
    <col min="1806" max="2049" width="9" style="238"/>
    <col min="2050" max="2050" width="6.125" style="238" customWidth="1"/>
    <col min="2051" max="2051" width="12.75" style="238" customWidth="1"/>
    <col min="2052" max="2052" width="24" style="238" customWidth="1"/>
    <col min="2053" max="2053" width="29.75" style="238" customWidth="1"/>
    <col min="2054" max="2054" width="13" style="238" customWidth="1"/>
    <col min="2055" max="2055" width="31" style="238" customWidth="1"/>
    <col min="2056" max="2058" width="17.125" style="238" customWidth="1"/>
    <col min="2059" max="2061" width="14.75" style="238" customWidth="1"/>
    <col min="2062" max="2305" width="9" style="238"/>
    <col min="2306" max="2306" width="6.125" style="238" customWidth="1"/>
    <col min="2307" max="2307" width="12.75" style="238" customWidth="1"/>
    <col min="2308" max="2308" width="24" style="238" customWidth="1"/>
    <col min="2309" max="2309" width="29.75" style="238" customWidth="1"/>
    <col min="2310" max="2310" width="13" style="238" customWidth="1"/>
    <col min="2311" max="2311" width="31" style="238" customWidth="1"/>
    <col min="2312" max="2314" width="17.125" style="238" customWidth="1"/>
    <col min="2315" max="2317" width="14.75" style="238" customWidth="1"/>
    <col min="2318" max="2561" width="9" style="238"/>
    <col min="2562" max="2562" width="6.125" style="238" customWidth="1"/>
    <col min="2563" max="2563" width="12.75" style="238" customWidth="1"/>
    <col min="2564" max="2564" width="24" style="238" customWidth="1"/>
    <col min="2565" max="2565" width="29.75" style="238" customWidth="1"/>
    <col min="2566" max="2566" width="13" style="238" customWidth="1"/>
    <col min="2567" max="2567" width="31" style="238" customWidth="1"/>
    <col min="2568" max="2570" width="17.125" style="238" customWidth="1"/>
    <col min="2571" max="2573" width="14.75" style="238" customWidth="1"/>
    <col min="2574" max="2817" width="9" style="238"/>
    <col min="2818" max="2818" width="6.125" style="238" customWidth="1"/>
    <col min="2819" max="2819" width="12.75" style="238" customWidth="1"/>
    <col min="2820" max="2820" width="24" style="238" customWidth="1"/>
    <col min="2821" max="2821" width="29.75" style="238" customWidth="1"/>
    <col min="2822" max="2822" width="13" style="238" customWidth="1"/>
    <col min="2823" max="2823" width="31" style="238" customWidth="1"/>
    <col min="2824" max="2826" width="17.125" style="238" customWidth="1"/>
    <col min="2827" max="2829" width="14.75" style="238" customWidth="1"/>
    <col min="2830" max="3073" width="9" style="238"/>
    <col min="3074" max="3074" width="6.125" style="238" customWidth="1"/>
    <col min="3075" max="3075" width="12.75" style="238" customWidth="1"/>
    <col min="3076" max="3076" width="24" style="238" customWidth="1"/>
    <col min="3077" max="3077" width="29.75" style="238" customWidth="1"/>
    <col min="3078" max="3078" width="13" style="238" customWidth="1"/>
    <col min="3079" max="3079" width="31" style="238" customWidth="1"/>
    <col min="3080" max="3082" width="17.125" style="238" customWidth="1"/>
    <col min="3083" max="3085" width="14.75" style="238" customWidth="1"/>
    <col min="3086" max="3329" width="9" style="238"/>
    <col min="3330" max="3330" width="6.125" style="238" customWidth="1"/>
    <col min="3331" max="3331" width="12.75" style="238" customWidth="1"/>
    <col min="3332" max="3332" width="24" style="238" customWidth="1"/>
    <col min="3333" max="3333" width="29.75" style="238" customWidth="1"/>
    <col min="3334" max="3334" width="13" style="238" customWidth="1"/>
    <col min="3335" max="3335" width="31" style="238" customWidth="1"/>
    <col min="3336" max="3338" width="17.125" style="238" customWidth="1"/>
    <col min="3339" max="3341" width="14.75" style="238" customWidth="1"/>
    <col min="3342" max="3585" width="9" style="238"/>
    <col min="3586" max="3586" width="6.125" style="238" customWidth="1"/>
    <col min="3587" max="3587" width="12.75" style="238" customWidth="1"/>
    <col min="3588" max="3588" width="24" style="238" customWidth="1"/>
    <col min="3589" max="3589" width="29.75" style="238" customWidth="1"/>
    <col min="3590" max="3590" width="13" style="238" customWidth="1"/>
    <col min="3591" max="3591" width="31" style="238" customWidth="1"/>
    <col min="3592" max="3594" width="17.125" style="238" customWidth="1"/>
    <col min="3595" max="3597" width="14.75" style="238" customWidth="1"/>
    <col min="3598" max="3841" width="9" style="238"/>
    <col min="3842" max="3842" width="6.125" style="238" customWidth="1"/>
    <col min="3843" max="3843" width="12.75" style="238" customWidth="1"/>
    <col min="3844" max="3844" width="24" style="238" customWidth="1"/>
    <col min="3845" max="3845" width="29.75" style="238" customWidth="1"/>
    <col min="3846" max="3846" width="13" style="238" customWidth="1"/>
    <col min="3847" max="3847" width="31" style="238" customWidth="1"/>
    <col min="3848" max="3850" width="17.125" style="238" customWidth="1"/>
    <col min="3851" max="3853" width="14.75" style="238" customWidth="1"/>
    <col min="3854" max="4097" width="9" style="238"/>
    <col min="4098" max="4098" width="6.125" style="238" customWidth="1"/>
    <col min="4099" max="4099" width="12.75" style="238" customWidth="1"/>
    <col min="4100" max="4100" width="24" style="238" customWidth="1"/>
    <col min="4101" max="4101" width="29.75" style="238" customWidth="1"/>
    <col min="4102" max="4102" width="13" style="238" customWidth="1"/>
    <col min="4103" max="4103" width="31" style="238" customWidth="1"/>
    <col min="4104" max="4106" width="17.125" style="238" customWidth="1"/>
    <col min="4107" max="4109" width="14.75" style="238" customWidth="1"/>
    <col min="4110" max="4353" width="9" style="238"/>
    <col min="4354" max="4354" width="6.125" style="238" customWidth="1"/>
    <col min="4355" max="4355" width="12.75" style="238" customWidth="1"/>
    <col min="4356" max="4356" width="24" style="238" customWidth="1"/>
    <col min="4357" max="4357" width="29.75" style="238" customWidth="1"/>
    <col min="4358" max="4358" width="13" style="238" customWidth="1"/>
    <col min="4359" max="4359" width="31" style="238" customWidth="1"/>
    <col min="4360" max="4362" width="17.125" style="238" customWidth="1"/>
    <col min="4363" max="4365" width="14.75" style="238" customWidth="1"/>
    <col min="4366" max="4609" width="9" style="238"/>
    <col min="4610" max="4610" width="6.125" style="238" customWidth="1"/>
    <col min="4611" max="4611" width="12.75" style="238" customWidth="1"/>
    <col min="4612" max="4612" width="24" style="238" customWidth="1"/>
    <col min="4613" max="4613" width="29.75" style="238" customWidth="1"/>
    <col min="4614" max="4614" width="13" style="238" customWidth="1"/>
    <col min="4615" max="4615" width="31" style="238" customWidth="1"/>
    <col min="4616" max="4618" width="17.125" style="238" customWidth="1"/>
    <col min="4619" max="4621" width="14.75" style="238" customWidth="1"/>
    <col min="4622" max="4865" width="9" style="238"/>
    <col min="4866" max="4866" width="6.125" style="238" customWidth="1"/>
    <col min="4867" max="4867" width="12.75" style="238" customWidth="1"/>
    <col min="4868" max="4868" width="24" style="238" customWidth="1"/>
    <col min="4869" max="4869" width="29.75" style="238" customWidth="1"/>
    <col min="4870" max="4870" width="13" style="238" customWidth="1"/>
    <col min="4871" max="4871" width="31" style="238" customWidth="1"/>
    <col min="4872" max="4874" width="17.125" style="238" customWidth="1"/>
    <col min="4875" max="4877" width="14.75" style="238" customWidth="1"/>
    <col min="4878" max="5121" width="9" style="238"/>
    <col min="5122" max="5122" width="6.125" style="238" customWidth="1"/>
    <col min="5123" max="5123" width="12.75" style="238" customWidth="1"/>
    <col min="5124" max="5124" width="24" style="238" customWidth="1"/>
    <col min="5125" max="5125" width="29.75" style="238" customWidth="1"/>
    <col min="5126" max="5126" width="13" style="238" customWidth="1"/>
    <col min="5127" max="5127" width="31" style="238" customWidth="1"/>
    <col min="5128" max="5130" width="17.125" style="238" customWidth="1"/>
    <col min="5131" max="5133" width="14.75" style="238" customWidth="1"/>
    <col min="5134" max="5377" width="9" style="238"/>
    <col min="5378" max="5378" width="6.125" style="238" customWidth="1"/>
    <col min="5379" max="5379" width="12.75" style="238" customWidth="1"/>
    <col min="5380" max="5380" width="24" style="238" customWidth="1"/>
    <col min="5381" max="5381" width="29.75" style="238" customWidth="1"/>
    <col min="5382" max="5382" width="13" style="238" customWidth="1"/>
    <col min="5383" max="5383" width="31" style="238" customWidth="1"/>
    <col min="5384" max="5386" width="17.125" style="238" customWidth="1"/>
    <col min="5387" max="5389" width="14.75" style="238" customWidth="1"/>
    <col min="5390" max="5633" width="9" style="238"/>
    <col min="5634" max="5634" width="6.125" style="238" customWidth="1"/>
    <col min="5635" max="5635" width="12.75" style="238" customWidth="1"/>
    <col min="5636" max="5636" width="24" style="238" customWidth="1"/>
    <col min="5637" max="5637" width="29.75" style="238" customWidth="1"/>
    <col min="5638" max="5638" width="13" style="238" customWidth="1"/>
    <col min="5639" max="5639" width="31" style="238" customWidth="1"/>
    <col min="5640" max="5642" width="17.125" style="238" customWidth="1"/>
    <col min="5643" max="5645" width="14.75" style="238" customWidth="1"/>
    <col min="5646" max="5889" width="9" style="238"/>
    <col min="5890" max="5890" width="6.125" style="238" customWidth="1"/>
    <col min="5891" max="5891" width="12.75" style="238" customWidth="1"/>
    <col min="5892" max="5892" width="24" style="238" customWidth="1"/>
    <col min="5893" max="5893" width="29.75" style="238" customWidth="1"/>
    <col min="5894" max="5894" width="13" style="238" customWidth="1"/>
    <col min="5895" max="5895" width="31" style="238" customWidth="1"/>
    <col min="5896" max="5898" width="17.125" style="238" customWidth="1"/>
    <col min="5899" max="5901" width="14.75" style="238" customWidth="1"/>
    <col min="5902" max="6145" width="9" style="238"/>
    <col min="6146" max="6146" width="6.125" style="238" customWidth="1"/>
    <col min="6147" max="6147" width="12.75" style="238" customWidth="1"/>
    <col min="6148" max="6148" width="24" style="238" customWidth="1"/>
    <col min="6149" max="6149" width="29.75" style="238" customWidth="1"/>
    <col min="6150" max="6150" width="13" style="238" customWidth="1"/>
    <col min="6151" max="6151" width="31" style="238" customWidth="1"/>
    <col min="6152" max="6154" width="17.125" style="238" customWidth="1"/>
    <col min="6155" max="6157" width="14.75" style="238" customWidth="1"/>
    <col min="6158" max="6401" width="9" style="238"/>
    <col min="6402" max="6402" width="6.125" style="238" customWidth="1"/>
    <col min="6403" max="6403" width="12.75" style="238" customWidth="1"/>
    <col min="6404" max="6404" width="24" style="238" customWidth="1"/>
    <col min="6405" max="6405" width="29.75" style="238" customWidth="1"/>
    <col min="6406" max="6406" width="13" style="238" customWidth="1"/>
    <col min="6407" max="6407" width="31" style="238" customWidth="1"/>
    <col min="6408" max="6410" width="17.125" style="238" customWidth="1"/>
    <col min="6411" max="6413" width="14.75" style="238" customWidth="1"/>
    <col min="6414" max="6657" width="9" style="238"/>
    <col min="6658" max="6658" width="6.125" style="238" customWidth="1"/>
    <col min="6659" max="6659" width="12.75" style="238" customWidth="1"/>
    <col min="6660" max="6660" width="24" style="238" customWidth="1"/>
    <col min="6661" max="6661" width="29.75" style="238" customWidth="1"/>
    <col min="6662" max="6662" width="13" style="238" customWidth="1"/>
    <col min="6663" max="6663" width="31" style="238" customWidth="1"/>
    <col min="6664" max="6666" width="17.125" style="238" customWidth="1"/>
    <col min="6667" max="6669" width="14.75" style="238" customWidth="1"/>
    <col min="6670" max="6913" width="9" style="238"/>
    <col min="6914" max="6914" width="6.125" style="238" customWidth="1"/>
    <col min="6915" max="6915" width="12.75" style="238" customWidth="1"/>
    <col min="6916" max="6916" width="24" style="238" customWidth="1"/>
    <col min="6917" max="6917" width="29.75" style="238" customWidth="1"/>
    <col min="6918" max="6918" width="13" style="238" customWidth="1"/>
    <col min="6919" max="6919" width="31" style="238" customWidth="1"/>
    <col min="6920" max="6922" width="17.125" style="238" customWidth="1"/>
    <col min="6923" max="6925" width="14.75" style="238" customWidth="1"/>
    <col min="6926" max="7169" width="9" style="238"/>
    <col min="7170" max="7170" width="6.125" style="238" customWidth="1"/>
    <col min="7171" max="7171" width="12.75" style="238" customWidth="1"/>
    <col min="7172" max="7172" width="24" style="238" customWidth="1"/>
    <col min="7173" max="7173" width="29.75" style="238" customWidth="1"/>
    <col min="7174" max="7174" width="13" style="238" customWidth="1"/>
    <col min="7175" max="7175" width="31" style="238" customWidth="1"/>
    <col min="7176" max="7178" width="17.125" style="238" customWidth="1"/>
    <col min="7179" max="7181" width="14.75" style="238" customWidth="1"/>
    <col min="7182" max="7425" width="9" style="238"/>
    <col min="7426" max="7426" width="6.125" style="238" customWidth="1"/>
    <col min="7427" max="7427" width="12.75" style="238" customWidth="1"/>
    <col min="7428" max="7428" width="24" style="238" customWidth="1"/>
    <col min="7429" max="7429" width="29.75" style="238" customWidth="1"/>
    <col min="7430" max="7430" width="13" style="238" customWidth="1"/>
    <col min="7431" max="7431" width="31" style="238" customWidth="1"/>
    <col min="7432" max="7434" width="17.125" style="238" customWidth="1"/>
    <col min="7435" max="7437" width="14.75" style="238" customWidth="1"/>
    <col min="7438" max="7681" width="9" style="238"/>
    <col min="7682" max="7682" width="6.125" style="238" customWidth="1"/>
    <col min="7683" max="7683" width="12.75" style="238" customWidth="1"/>
    <col min="7684" max="7684" width="24" style="238" customWidth="1"/>
    <col min="7685" max="7685" width="29.75" style="238" customWidth="1"/>
    <col min="7686" max="7686" width="13" style="238" customWidth="1"/>
    <col min="7687" max="7687" width="31" style="238" customWidth="1"/>
    <col min="7688" max="7690" width="17.125" style="238" customWidth="1"/>
    <col min="7691" max="7693" width="14.75" style="238" customWidth="1"/>
    <col min="7694" max="7937" width="9" style="238"/>
    <col min="7938" max="7938" width="6.125" style="238" customWidth="1"/>
    <col min="7939" max="7939" width="12.75" style="238" customWidth="1"/>
    <col min="7940" max="7940" width="24" style="238" customWidth="1"/>
    <col min="7941" max="7941" width="29.75" style="238" customWidth="1"/>
    <col min="7942" max="7942" width="13" style="238" customWidth="1"/>
    <col min="7943" max="7943" width="31" style="238" customWidth="1"/>
    <col min="7944" max="7946" width="17.125" style="238" customWidth="1"/>
    <col min="7947" max="7949" width="14.75" style="238" customWidth="1"/>
    <col min="7950" max="8193" width="9" style="238"/>
    <col min="8194" max="8194" width="6.125" style="238" customWidth="1"/>
    <col min="8195" max="8195" width="12.75" style="238" customWidth="1"/>
    <col min="8196" max="8196" width="24" style="238" customWidth="1"/>
    <col min="8197" max="8197" width="29.75" style="238" customWidth="1"/>
    <col min="8198" max="8198" width="13" style="238" customWidth="1"/>
    <col min="8199" max="8199" width="31" style="238" customWidth="1"/>
    <col min="8200" max="8202" width="17.125" style="238" customWidth="1"/>
    <col min="8203" max="8205" width="14.75" style="238" customWidth="1"/>
    <col min="8206" max="8449" width="9" style="238"/>
    <col min="8450" max="8450" width="6.125" style="238" customWidth="1"/>
    <col min="8451" max="8451" width="12.75" style="238" customWidth="1"/>
    <col min="8452" max="8452" width="24" style="238" customWidth="1"/>
    <col min="8453" max="8453" width="29.75" style="238" customWidth="1"/>
    <col min="8454" max="8454" width="13" style="238" customWidth="1"/>
    <col min="8455" max="8455" width="31" style="238" customWidth="1"/>
    <col min="8456" max="8458" width="17.125" style="238" customWidth="1"/>
    <col min="8459" max="8461" width="14.75" style="238" customWidth="1"/>
    <col min="8462" max="8705" width="9" style="238"/>
    <col min="8706" max="8706" width="6.125" style="238" customWidth="1"/>
    <col min="8707" max="8707" width="12.75" style="238" customWidth="1"/>
    <col min="8708" max="8708" width="24" style="238" customWidth="1"/>
    <col min="8709" max="8709" width="29.75" style="238" customWidth="1"/>
    <col min="8710" max="8710" width="13" style="238" customWidth="1"/>
    <col min="8711" max="8711" width="31" style="238" customWidth="1"/>
    <col min="8712" max="8714" width="17.125" style="238" customWidth="1"/>
    <col min="8715" max="8717" width="14.75" style="238" customWidth="1"/>
    <col min="8718" max="8961" width="9" style="238"/>
    <col min="8962" max="8962" width="6.125" style="238" customWidth="1"/>
    <col min="8963" max="8963" width="12.75" style="238" customWidth="1"/>
    <col min="8964" max="8964" width="24" style="238" customWidth="1"/>
    <col min="8965" max="8965" width="29.75" style="238" customWidth="1"/>
    <col min="8966" max="8966" width="13" style="238" customWidth="1"/>
    <col min="8967" max="8967" width="31" style="238" customWidth="1"/>
    <col min="8968" max="8970" width="17.125" style="238" customWidth="1"/>
    <col min="8971" max="8973" width="14.75" style="238" customWidth="1"/>
    <col min="8974" max="9217" width="9" style="238"/>
    <col min="9218" max="9218" width="6.125" style="238" customWidth="1"/>
    <col min="9219" max="9219" width="12.75" style="238" customWidth="1"/>
    <col min="9220" max="9220" width="24" style="238" customWidth="1"/>
    <col min="9221" max="9221" width="29.75" style="238" customWidth="1"/>
    <col min="9222" max="9222" width="13" style="238" customWidth="1"/>
    <col min="9223" max="9223" width="31" style="238" customWidth="1"/>
    <col min="9224" max="9226" width="17.125" style="238" customWidth="1"/>
    <col min="9227" max="9229" width="14.75" style="238" customWidth="1"/>
    <col min="9230" max="9473" width="9" style="238"/>
    <col min="9474" max="9474" width="6.125" style="238" customWidth="1"/>
    <col min="9475" max="9475" width="12.75" style="238" customWidth="1"/>
    <col min="9476" max="9476" width="24" style="238" customWidth="1"/>
    <col min="9477" max="9477" width="29.75" style="238" customWidth="1"/>
    <col min="9478" max="9478" width="13" style="238" customWidth="1"/>
    <col min="9479" max="9479" width="31" style="238" customWidth="1"/>
    <col min="9480" max="9482" width="17.125" style="238" customWidth="1"/>
    <col min="9483" max="9485" width="14.75" style="238" customWidth="1"/>
    <col min="9486" max="9729" width="9" style="238"/>
    <col min="9730" max="9730" width="6.125" style="238" customWidth="1"/>
    <col min="9731" max="9731" width="12.75" style="238" customWidth="1"/>
    <col min="9732" max="9732" width="24" style="238" customWidth="1"/>
    <col min="9733" max="9733" width="29.75" style="238" customWidth="1"/>
    <col min="9734" max="9734" width="13" style="238" customWidth="1"/>
    <col min="9735" max="9735" width="31" style="238" customWidth="1"/>
    <col min="9736" max="9738" width="17.125" style="238" customWidth="1"/>
    <col min="9739" max="9741" width="14.75" style="238" customWidth="1"/>
    <col min="9742" max="9985" width="9" style="238"/>
    <col min="9986" max="9986" width="6.125" style="238" customWidth="1"/>
    <col min="9987" max="9987" width="12.75" style="238" customWidth="1"/>
    <col min="9988" max="9988" width="24" style="238" customWidth="1"/>
    <col min="9989" max="9989" width="29.75" style="238" customWidth="1"/>
    <col min="9990" max="9990" width="13" style="238" customWidth="1"/>
    <col min="9991" max="9991" width="31" style="238" customWidth="1"/>
    <col min="9992" max="9994" width="17.125" style="238" customWidth="1"/>
    <col min="9995" max="9997" width="14.75" style="238" customWidth="1"/>
    <col min="9998" max="10241" width="9" style="238"/>
    <col min="10242" max="10242" width="6.125" style="238" customWidth="1"/>
    <col min="10243" max="10243" width="12.75" style="238" customWidth="1"/>
    <col min="10244" max="10244" width="24" style="238" customWidth="1"/>
    <col min="10245" max="10245" width="29.75" style="238" customWidth="1"/>
    <col min="10246" max="10246" width="13" style="238" customWidth="1"/>
    <col min="10247" max="10247" width="31" style="238" customWidth="1"/>
    <col min="10248" max="10250" width="17.125" style="238" customWidth="1"/>
    <col min="10251" max="10253" width="14.75" style="238" customWidth="1"/>
    <col min="10254" max="10497" width="9" style="238"/>
    <col min="10498" max="10498" width="6.125" style="238" customWidth="1"/>
    <col min="10499" max="10499" width="12.75" style="238" customWidth="1"/>
    <col min="10500" max="10500" width="24" style="238" customWidth="1"/>
    <col min="10501" max="10501" width="29.75" style="238" customWidth="1"/>
    <col min="10502" max="10502" width="13" style="238" customWidth="1"/>
    <col min="10503" max="10503" width="31" style="238" customWidth="1"/>
    <col min="10504" max="10506" width="17.125" style="238" customWidth="1"/>
    <col min="10507" max="10509" width="14.75" style="238" customWidth="1"/>
    <col min="10510" max="10753" width="9" style="238"/>
    <col min="10754" max="10754" width="6.125" style="238" customWidth="1"/>
    <col min="10755" max="10755" width="12.75" style="238" customWidth="1"/>
    <col min="10756" max="10756" width="24" style="238" customWidth="1"/>
    <col min="10757" max="10757" width="29.75" style="238" customWidth="1"/>
    <col min="10758" max="10758" width="13" style="238" customWidth="1"/>
    <col min="10759" max="10759" width="31" style="238" customWidth="1"/>
    <col min="10760" max="10762" width="17.125" style="238" customWidth="1"/>
    <col min="10763" max="10765" width="14.75" style="238" customWidth="1"/>
    <col min="10766" max="11009" width="9" style="238"/>
    <col min="11010" max="11010" width="6.125" style="238" customWidth="1"/>
    <col min="11011" max="11011" width="12.75" style="238" customWidth="1"/>
    <col min="11012" max="11012" width="24" style="238" customWidth="1"/>
    <col min="11013" max="11013" width="29.75" style="238" customWidth="1"/>
    <col min="11014" max="11014" width="13" style="238" customWidth="1"/>
    <col min="11015" max="11015" width="31" style="238" customWidth="1"/>
    <col min="11016" max="11018" width="17.125" style="238" customWidth="1"/>
    <col min="11019" max="11021" width="14.75" style="238" customWidth="1"/>
    <col min="11022" max="11265" width="9" style="238"/>
    <col min="11266" max="11266" width="6.125" style="238" customWidth="1"/>
    <col min="11267" max="11267" width="12.75" style="238" customWidth="1"/>
    <col min="11268" max="11268" width="24" style="238" customWidth="1"/>
    <col min="11269" max="11269" width="29.75" style="238" customWidth="1"/>
    <col min="11270" max="11270" width="13" style="238" customWidth="1"/>
    <col min="11271" max="11271" width="31" style="238" customWidth="1"/>
    <col min="11272" max="11274" width="17.125" style="238" customWidth="1"/>
    <col min="11275" max="11277" width="14.75" style="238" customWidth="1"/>
    <col min="11278" max="11521" width="9" style="238"/>
    <col min="11522" max="11522" width="6.125" style="238" customWidth="1"/>
    <col min="11523" max="11523" width="12.75" style="238" customWidth="1"/>
    <col min="11524" max="11524" width="24" style="238" customWidth="1"/>
    <col min="11525" max="11525" width="29.75" style="238" customWidth="1"/>
    <col min="11526" max="11526" width="13" style="238" customWidth="1"/>
    <col min="11527" max="11527" width="31" style="238" customWidth="1"/>
    <col min="11528" max="11530" width="17.125" style="238" customWidth="1"/>
    <col min="11531" max="11533" width="14.75" style="238" customWidth="1"/>
    <col min="11534" max="11777" width="9" style="238"/>
    <col min="11778" max="11778" width="6.125" style="238" customWidth="1"/>
    <col min="11779" max="11779" width="12.75" style="238" customWidth="1"/>
    <col min="11780" max="11780" width="24" style="238" customWidth="1"/>
    <col min="11781" max="11781" width="29.75" style="238" customWidth="1"/>
    <col min="11782" max="11782" width="13" style="238" customWidth="1"/>
    <col min="11783" max="11783" width="31" style="238" customWidth="1"/>
    <col min="11784" max="11786" width="17.125" style="238" customWidth="1"/>
    <col min="11787" max="11789" width="14.75" style="238" customWidth="1"/>
    <col min="11790" max="12033" width="9" style="238"/>
    <col min="12034" max="12034" width="6.125" style="238" customWidth="1"/>
    <col min="12035" max="12035" width="12.75" style="238" customWidth="1"/>
    <col min="12036" max="12036" width="24" style="238" customWidth="1"/>
    <col min="12037" max="12037" width="29.75" style="238" customWidth="1"/>
    <col min="12038" max="12038" width="13" style="238" customWidth="1"/>
    <col min="12039" max="12039" width="31" style="238" customWidth="1"/>
    <col min="12040" max="12042" width="17.125" style="238" customWidth="1"/>
    <col min="12043" max="12045" width="14.75" style="238" customWidth="1"/>
    <col min="12046" max="12289" width="9" style="238"/>
    <col min="12290" max="12290" width="6.125" style="238" customWidth="1"/>
    <col min="12291" max="12291" width="12.75" style="238" customWidth="1"/>
    <col min="12292" max="12292" width="24" style="238" customWidth="1"/>
    <col min="12293" max="12293" width="29.75" style="238" customWidth="1"/>
    <col min="12294" max="12294" width="13" style="238" customWidth="1"/>
    <col min="12295" max="12295" width="31" style="238" customWidth="1"/>
    <col min="12296" max="12298" width="17.125" style="238" customWidth="1"/>
    <col min="12299" max="12301" width="14.75" style="238" customWidth="1"/>
    <col min="12302" max="12545" width="9" style="238"/>
    <col min="12546" max="12546" width="6.125" style="238" customWidth="1"/>
    <col min="12547" max="12547" width="12.75" style="238" customWidth="1"/>
    <col min="12548" max="12548" width="24" style="238" customWidth="1"/>
    <col min="12549" max="12549" width="29.75" style="238" customWidth="1"/>
    <col min="12550" max="12550" width="13" style="238" customWidth="1"/>
    <col min="12551" max="12551" width="31" style="238" customWidth="1"/>
    <col min="12552" max="12554" width="17.125" style="238" customWidth="1"/>
    <col min="12555" max="12557" width="14.75" style="238" customWidth="1"/>
    <col min="12558" max="12801" width="9" style="238"/>
    <col min="12802" max="12802" width="6.125" style="238" customWidth="1"/>
    <col min="12803" max="12803" width="12.75" style="238" customWidth="1"/>
    <col min="12804" max="12804" width="24" style="238" customWidth="1"/>
    <col min="12805" max="12805" width="29.75" style="238" customWidth="1"/>
    <col min="12806" max="12806" width="13" style="238" customWidth="1"/>
    <col min="12807" max="12807" width="31" style="238" customWidth="1"/>
    <col min="12808" max="12810" width="17.125" style="238" customWidth="1"/>
    <col min="12811" max="12813" width="14.75" style="238" customWidth="1"/>
    <col min="12814" max="13057" width="9" style="238"/>
    <col min="13058" max="13058" width="6.125" style="238" customWidth="1"/>
    <col min="13059" max="13059" width="12.75" style="238" customWidth="1"/>
    <col min="13060" max="13060" width="24" style="238" customWidth="1"/>
    <col min="13061" max="13061" width="29.75" style="238" customWidth="1"/>
    <col min="13062" max="13062" width="13" style="238" customWidth="1"/>
    <col min="13063" max="13063" width="31" style="238" customWidth="1"/>
    <col min="13064" max="13066" width="17.125" style="238" customWidth="1"/>
    <col min="13067" max="13069" width="14.75" style="238" customWidth="1"/>
    <col min="13070" max="13313" width="9" style="238"/>
    <col min="13314" max="13314" width="6.125" style="238" customWidth="1"/>
    <col min="13315" max="13315" width="12.75" style="238" customWidth="1"/>
    <col min="13316" max="13316" width="24" style="238" customWidth="1"/>
    <col min="13317" max="13317" width="29.75" style="238" customWidth="1"/>
    <col min="13318" max="13318" width="13" style="238" customWidth="1"/>
    <col min="13319" max="13319" width="31" style="238" customWidth="1"/>
    <col min="13320" max="13322" width="17.125" style="238" customWidth="1"/>
    <col min="13323" max="13325" width="14.75" style="238" customWidth="1"/>
    <col min="13326" max="13569" width="9" style="238"/>
    <col min="13570" max="13570" width="6.125" style="238" customWidth="1"/>
    <col min="13571" max="13571" width="12.75" style="238" customWidth="1"/>
    <col min="13572" max="13572" width="24" style="238" customWidth="1"/>
    <col min="13573" max="13573" width="29.75" style="238" customWidth="1"/>
    <col min="13574" max="13574" width="13" style="238" customWidth="1"/>
    <col min="13575" max="13575" width="31" style="238" customWidth="1"/>
    <col min="13576" max="13578" width="17.125" style="238" customWidth="1"/>
    <col min="13579" max="13581" width="14.75" style="238" customWidth="1"/>
    <col min="13582" max="13825" width="9" style="238"/>
    <col min="13826" max="13826" width="6.125" style="238" customWidth="1"/>
    <col min="13827" max="13827" width="12.75" style="238" customWidth="1"/>
    <col min="13828" max="13828" width="24" style="238" customWidth="1"/>
    <col min="13829" max="13829" width="29.75" style="238" customWidth="1"/>
    <col min="13830" max="13830" width="13" style="238" customWidth="1"/>
    <col min="13831" max="13831" width="31" style="238" customWidth="1"/>
    <col min="13832" max="13834" width="17.125" style="238" customWidth="1"/>
    <col min="13835" max="13837" width="14.75" style="238" customWidth="1"/>
    <col min="13838" max="14081" width="9" style="238"/>
    <col min="14082" max="14082" width="6.125" style="238" customWidth="1"/>
    <col min="14083" max="14083" width="12.75" style="238" customWidth="1"/>
    <col min="14084" max="14084" width="24" style="238" customWidth="1"/>
    <col min="14085" max="14085" width="29.75" style="238" customWidth="1"/>
    <col min="14086" max="14086" width="13" style="238" customWidth="1"/>
    <col min="14087" max="14087" width="31" style="238" customWidth="1"/>
    <col min="14088" max="14090" width="17.125" style="238" customWidth="1"/>
    <col min="14091" max="14093" width="14.75" style="238" customWidth="1"/>
    <col min="14094" max="14337" width="9" style="238"/>
    <col min="14338" max="14338" width="6.125" style="238" customWidth="1"/>
    <col min="14339" max="14339" width="12.75" style="238" customWidth="1"/>
    <col min="14340" max="14340" width="24" style="238" customWidth="1"/>
    <col min="14341" max="14341" width="29.75" style="238" customWidth="1"/>
    <col min="14342" max="14342" width="13" style="238" customWidth="1"/>
    <col min="14343" max="14343" width="31" style="238" customWidth="1"/>
    <col min="14344" max="14346" width="17.125" style="238" customWidth="1"/>
    <col min="14347" max="14349" width="14.75" style="238" customWidth="1"/>
    <col min="14350" max="14593" width="9" style="238"/>
    <col min="14594" max="14594" width="6.125" style="238" customWidth="1"/>
    <col min="14595" max="14595" width="12.75" style="238" customWidth="1"/>
    <col min="14596" max="14596" width="24" style="238" customWidth="1"/>
    <col min="14597" max="14597" width="29.75" style="238" customWidth="1"/>
    <col min="14598" max="14598" width="13" style="238" customWidth="1"/>
    <col min="14599" max="14599" width="31" style="238" customWidth="1"/>
    <col min="14600" max="14602" width="17.125" style="238" customWidth="1"/>
    <col min="14603" max="14605" width="14.75" style="238" customWidth="1"/>
    <col min="14606" max="14849" width="9" style="238"/>
    <col min="14850" max="14850" width="6.125" style="238" customWidth="1"/>
    <col min="14851" max="14851" width="12.75" style="238" customWidth="1"/>
    <col min="14852" max="14852" width="24" style="238" customWidth="1"/>
    <col min="14853" max="14853" width="29.75" style="238" customWidth="1"/>
    <col min="14854" max="14854" width="13" style="238" customWidth="1"/>
    <col min="14855" max="14855" width="31" style="238" customWidth="1"/>
    <col min="14856" max="14858" width="17.125" style="238" customWidth="1"/>
    <col min="14859" max="14861" width="14.75" style="238" customWidth="1"/>
    <col min="14862" max="15105" width="9" style="238"/>
    <col min="15106" max="15106" width="6.125" style="238" customWidth="1"/>
    <col min="15107" max="15107" width="12.75" style="238" customWidth="1"/>
    <col min="15108" max="15108" width="24" style="238" customWidth="1"/>
    <col min="15109" max="15109" width="29.75" style="238" customWidth="1"/>
    <col min="15110" max="15110" width="13" style="238" customWidth="1"/>
    <col min="15111" max="15111" width="31" style="238" customWidth="1"/>
    <col min="15112" max="15114" width="17.125" style="238" customWidth="1"/>
    <col min="15115" max="15117" width="14.75" style="238" customWidth="1"/>
    <col min="15118" max="15361" width="9" style="238"/>
    <col min="15362" max="15362" width="6.125" style="238" customWidth="1"/>
    <col min="15363" max="15363" width="12.75" style="238" customWidth="1"/>
    <col min="15364" max="15364" width="24" style="238" customWidth="1"/>
    <col min="15365" max="15365" width="29.75" style="238" customWidth="1"/>
    <col min="15366" max="15366" width="13" style="238" customWidth="1"/>
    <col min="15367" max="15367" width="31" style="238" customWidth="1"/>
    <col min="15368" max="15370" width="17.125" style="238" customWidth="1"/>
    <col min="15371" max="15373" width="14.75" style="238" customWidth="1"/>
    <col min="15374" max="15617" width="9" style="238"/>
    <col min="15618" max="15618" width="6.125" style="238" customWidth="1"/>
    <col min="15619" max="15619" width="12.75" style="238" customWidth="1"/>
    <col min="15620" max="15620" width="24" style="238" customWidth="1"/>
    <col min="15621" max="15621" width="29.75" style="238" customWidth="1"/>
    <col min="15622" max="15622" width="13" style="238" customWidth="1"/>
    <col min="15623" max="15623" width="31" style="238" customWidth="1"/>
    <col min="15624" max="15626" width="17.125" style="238" customWidth="1"/>
    <col min="15627" max="15629" width="14.75" style="238" customWidth="1"/>
    <col min="15630" max="15873" width="9" style="238"/>
    <col min="15874" max="15874" width="6.125" style="238" customWidth="1"/>
    <col min="15875" max="15875" width="12.75" style="238" customWidth="1"/>
    <col min="15876" max="15876" width="24" style="238" customWidth="1"/>
    <col min="15877" max="15877" width="29.75" style="238" customWidth="1"/>
    <col min="15878" max="15878" width="13" style="238" customWidth="1"/>
    <col min="15879" max="15879" width="31" style="238" customWidth="1"/>
    <col min="15880" max="15882" width="17.125" style="238" customWidth="1"/>
    <col min="15883" max="15885" width="14.75" style="238" customWidth="1"/>
    <col min="15886" max="16129" width="9" style="238"/>
    <col min="16130" max="16130" width="6.125" style="238" customWidth="1"/>
    <col min="16131" max="16131" width="12.75" style="238" customWidth="1"/>
    <col min="16132" max="16132" width="24" style="238" customWidth="1"/>
    <col min="16133" max="16133" width="29.75" style="238" customWidth="1"/>
    <col min="16134" max="16134" width="13" style="238" customWidth="1"/>
    <col min="16135" max="16135" width="31" style="238" customWidth="1"/>
    <col min="16136" max="16138" width="17.125" style="238" customWidth="1"/>
    <col min="16139" max="16141" width="14.75" style="238" customWidth="1"/>
    <col min="16142" max="16384" width="9" style="238"/>
  </cols>
  <sheetData>
    <row r="1" spans="1:257" ht="61.5" customHeight="1" x14ac:dyDescent="0.25">
      <c r="A1" s="420" t="s">
        <v>533</v>
      </c>
      <c r="B1" s="420"/>
      <c r="C1" s="420"/>
      <c r="D1" s="420"/>
      <c r="E1" s="420"/>
      <c r="F1" s="420"/>
      <c r="G1" s="420"/>
      <c r="H1" s="420"/>
      <c r="I1" s="420"/>
      <c r="J1" s="420"/>
    </row>
    <row r="2" spans="1:257" ht="24" customHeight="1" x14ac:dyDescent="0.25">
      <c r="A2" s="421" t="s">
        <v>554</v>
      </c>
      <c r="B2" s="422"/>
      <c r="C2" s="422"/>
      <c r="D2" s="422"/>
      <c r="E2" s="422"/>
      <c r="F2" s="422"/>
      <c r="G2" s="422"/>
      <c r="H2" s="422"/>
      <c r="I2" s="422"/>
      <c r="J2" s="422"/>
    </row>
    <row r="3" spans="1:257" ht="22.5" customHeight="1" x14ac:dyDescent="0.25">
      <c r="E3" s="241"/>
      <c r="G3" s="242"/>
      <c r="H3" s="223"/>
      <c r="I3" s="423" t="s">
        <v>522</v>
      </c>
      <c r="J3" s="423"/>
    </row>
    <row r="4" spans="1:257" ht="23.25" customHeight="1" x14ac:dyDescent="0.25">
      <c r="A4" s="424" t="s">
        <v>523</v>
      </c>
      <c r="B4" s="424" t="s">
        <v>535</v>
      </c>
      <c r="C4" s="424" t="s">
        <v>534</v>
      </c>
      <c r="D4" s="424" t="s">
        <v>119</v>
      </c>
      <c r="E4" s="424" t="s">
        <v>524</v>
      </c>
      <c r="F4" s="424" t="s">
        <v>525</v>
      </c>
      <c r="G4" s="426" t="s">
        <v>526</v>
      </c>
      <c r="H4" s="428" t="s">
        <v>536</v>
      </c>
      <c r="I4" s="432" t="s">
        <v>75</v>
      </c>
      <c r="J4" s="433"/>
    </row>
    <row r="5" spans="1:257" ht="42.75" customHeight="1" x14ac:dyDescent="0.25">
      <c r="A5" s="425"/>
      <c r="B5" s="425"/>
      <c r="C5" s="435"/>
      <c r="D5" s="425"/>
      <c r="E5" s="425"/>
      <c r="F5" s="425"/>
      <c r="G5" s="427"/>
      <c r="H5" s="429"/>
      <c r="I5" s="224" t="s">
        <v>57</v>
      </c>
      <c r="J5" s="224" t="s">
        <v>79</v>
      </c>
    </row>
    <row r="6" spans="1:257" ht="27.75" customHeight="1" x14ac:dyDescent="0.25">
      <c r="A6" s="434" t="s">
        <v>6</v>
      </c>
      <c r="B6" s="434"/>
      <c r="C6" s="434"/>
      <c r="D6" s="434"/>
      <c r="E6" s="434"/>
      <c r="F6" s="434"/>
      <c r="G6" s="434"/>
      <c r="H6" s="225">
        <f>H7+H30+H62+H68+H77+H103+H120</f>
        <v>67409000000</v>
      </c>
      <c r="I6" s="225">
        <f t="shared" ref="I6:J6" si="0">I7+I30+I62+I68+I77+I103+I120</f>
        <v>59744000000</v>
      </c>
      <c r="J6" s="225">
        <f t="shared" si="0"/>
        <v>7665000000</v>
      </c>
      <c r="K6" s="244"/>
      <c r="L6" s="244"/>
      <c r="M6" s="244"/>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c r="BW6" s="226"/>
      <c r="BX6" s="226"/>
      <c r="BY6" s="226"/>
      <c r="BZ6" s="226"/>
      <c r="CA6" s="226"/>
      <c r="CB6" s="226"/>
      <c r="CC6" s="226"/>
      <c r="CD6" s="226"/>
      <c r="CE6" s="226"/>
      <c r="CF6" s="226"/>
      <c r="CG6" s="226"/>
      <c r="CH6" s="226"/>
      <c r="CI6" s="226"/>
      <c r="CJ6" s="226"/>
      <c r="CK6" s="226"/>
      <c r="CL6" s="226"/>
      <c r="CM6" s="226"/>
      <c r="CN6" s="226"/>
      <c r="CO6" s="226"/>
      <c r="CP6" s="226"/>
      <c r="CQ6" s="226"/>
      <c r="CR6" s="226"/>
      <c r="CS6" s="226"/>
      <c r="CT6" s="226"/>
      <c r="CU6" s="226"/>
      <c r="CV6" s="226"/>
      <c r="CW6" s="226"/>
      <c r="CX6" s="226"/>
      <c r="CY6" s="226"/>
      <c r="CZ6" s="226"/>
      <c r="DA6" s="226"/>
      <c r="DB6" s="226"/>
      <c r="DC6" s="226"/>
      <c r="DD6" s="226"/>
      <c r="DE6" s="226"/>
      <c r="DF6" s="226"/>
      <c r="DG6" s="226"/>
      <c r="DH6" s="226"/>
      <c r="DI6" s="226"/>
      <c r="DJ6" s="226"/>
      <c r="DK6" s="226"/>
      <c r="DL6" s="226"/>
      <c r="DM6" s="226"/>
      <c r="DN6" s="226"/>
      <c r="DO6" s="226"/>
      <c r="DP6" s="226"/>
      <c r="DQ6" s="226"/>
      <c r="DR6" s="226"/>
      <c r="DS6" s="226"/>
      <c r="DT6" s="226"/>
      <c r="DU6" s="226"/>
      <c r="DV6" s="226"/>
      <c r="DW6" s="226"/>
      <c r="DX6" s="226"/>
      <c r="DY6" s="226"/>
      <c r="DZ6" s="226"/>
      <c r="EA6" s="226"/>
      <c r="EB6" s="226"/>
      <c r="EC6" s="226"/>
      <c r="ED6" s="226"/>
      <c r="EE6" s="226"/>
      <c r="EF6" s="226"/>
      <c r="EG6" s="226"/>
      <c r="EH6" s="226"/>
      <c r="EI6" s="226"/>
      <c r="EJ6" s="226"/>
      <c r="EK6" s="226"/>
      <c r="EL6" s="226"/>
      <c r="EM6" s="226"/>
      <c r="EN6" s="226"/>
      <c r="EO6" s="226"/>
      <c r="EP6" s="226"/>
      <c r="EQ6" s="226"/>
      <c r="ER6" s="226"/>
      <c r="ES6" s="226"/>
      <c r="ET6" s="226"/>
      <c r="EU6" s="226"/>
      <c r="EV6" s="226"/>
      <c r="EW6" s="226"/>
      <c r="EX6" s="226"/>
      <c r="EY6" s="226"/>
      <c r="EZ6" s="226"/>
      <c r="FA6" s="226"/>
      <c r="FB6" s="226"/>
      <c r="FC6" s="226"/>
      <c r="FD6" s="226"/>
      <c r="FE6" s="226"/>
      <c r="FF6" s="226"/>
      <c r="FG6" s="226"/>
      <c r="FH6" s="226"/>
      <c r="FI6" s="226"/>
      <c r="FJ6" s="226"/>
      <c r="FK6" s="226"/>
      <c r="FL6" s="226"/>
      <c r="FM6" s="226"/>
      <c r="FN6" s="226"/>
      <c r="FO6" s="226"/>
      <c r="FP6" s="226"/>
      <c r="FQ6" s="226"/>
      <c r="FR6" s="226"/>
      <c r="FS6" s="226"/>
      <c r="FT6" s="226"/>
      <c r="FU6" s="226"/>
      <c r="FV6" s="226"/>
      <c r="FW6" s="226"/>
      <c r="FX6" s="226"/>
      <c r="FY6" s="226"/>
      <c r="FZ6" s="226"/>
      <c r="GA6" s="226"/>
      <c r="GB6" s="226"/>
      <c r="GC6" s="226"/>
      <c r="GD6" s="226"/>
      <c r="GE6" s="226"/>
      <c r="GF6" s="226"/>
      <c r="GG6" s="226"/>
      <c r="GH6" s="226"/>
      <c r="GI6" s="226"/>
      <c r="GJ6" s="226"/>
      <c r="GK6" s="226"/>
      <c r="GL6" s="226"/>
      <c r="GM6" s="226"/>
      <c r="GN6" s="226"/>
      <c r="GO6" s="226"/>
      <c r="GP6" s="226"/>
      <c r="GQ6" s="226"/>
      <c r="GR6" s="226"/>
      <c r="GS6" s="226"/>
      <c r="GT6" s="226"/>
      <c r="GU6" s="226"/>
      <c r="GV6" s="226"/>
      <c r="GW6" s="226"/>
      <c r="GX6" s="226"/>
      <c r="GY6" s="226"/>
      <c r="GZ6" s="226"/>
      <c r="HA6" s="226"/>
      <c r="HB6" s="226"/>
      <c r="HC6" s="226"/>
      <c r="HD6" s="226"/>
      <c r="HE6" s="226"/>
      <c r="HF6" s="226"/>
      <c r="HG6" s="226"/>
      <c r="HH6" s="226"/>
      <c r="HI6" s="226"/>
      <c r="HJ6" s="226"/>
      <c r="HK6" s="226"/>
      <c r="HL6" s="226"/>
      <c r="HM6" s="226"/>
      <c r="HN6" s="226"/>
      <c r="HO6" s="226"/>
      <c r="HP6" s="226"/>
      <c r="HQ6" s="226"/>
      <c r="HR6" s="226"/>
      <c r="HS6" s="226"/>
      <c r="HT6" s="226"/>
      <c r="HU6" s="226"/>
      <c r="HV6" s="226"/>
      <c r="HW6" s="226"/>
      <c r="HX6" s="226"/>
      <c r="HY6" s="226"/>
      <c r="HZ6" s="226"/>
      <c r="IA6" s="226"/>
      <c r="IB6" s="226"/>
      <c r="IC6" s="226"/>
      <c r="ID6" s="226"/>
      <c r="IE6" s="226"/>
      <c r="IF6" s="226"/>
      <c r="IG6" s="226"/>
      <c r="IH6" s="226"/>
      <c r="II6" s="226"/>
      <c r="IJ6" s="226"/>
      <c r="IK6" s="226"/>
      <c r="IL6" s="226"/>
      <c r="IM6" s="226"/>
      <c r="IN6" s="226"/>
      <c r="IO6" s="226"/>
      <c r="IP6" s="226"/>
      <c r="IQ6" s="226"/>
      <c r="IR6" s="226"/>
      <c r="IS6" s="226"/>
      <c r="IT6" s="226"/>
      <c r="IU6" s="226"/>
      <c r="IV6" s="226"/>
      <c r="IW6" s="226"/>
    </row>
    <row r="7" spans="1:257" ht="23.25" customHeight="1" x14ac:dyDescent="0.25">
      <c r="A7" s="227" t="s">
        <v>4</v>
      </c>
      <c r="B7" s="431" t="s">
        <v>121</v>
      </c>
      <c r="C7" s="431"/>
      <c r="D7" s="431"/>
      <c r="E7" s="431"/>
      <c r="F7" s="431"/>
      <c r="G7" s="431"/>
      <c r="H7" s="228">
        <f>H8+H14</f>
        <v>10815352000</v>
      </c>
      <c r="I7" s="228">
        <f t="shared" ref="I7:J7" si="1">I8+I14</f>
        <v>9585530000</v>
      </c>
      <c r="J7" s="228">
        <f t="shared" si="1"/>
        <v>1229822000</v>
      </c>
      <c r="K7" s="240"/>
      <c r="L7" s="240"/>
      <c r="M7" s="240"/>
    </row>
    <row r="8" spans="1:257" ht="27" customHeight="1" x14ac:dyDescent="0.25">
      <c r="A8" s="229" t="s">
        <v>32</v>
      </c>
      <c r="B8" s="430" t="s">
        <v>527</v>
      </c>
      <c r="C8" s="430"/>
      <c r="D8" s="430"/>
      <c r="E8" s="430"/>
      <c r="F8" s="430"/>
      <c r="G8" s="430"/>
      <c r="H8" s="230">
        <f>SUM(H9:H13)</f>
        <v>3840352000</v>
      </c>
      <c r="I8" s="230">
        <f t="shared" ref="I8:J8" si="2">SUM(I9:I13)</f>
        <v>3403662000</v>
      </c>
      <c r="J8" s="230">
        <f t="shared" si="2"/>
        <v>436690000</v>
      </c>
    </row>
    <row r="9" spans="1:257" ht="66" x14ac:dyDescent="0.25">
      <c r="A9" s="231">
        <v>1</v>
      </c>
      <c r="B9" s="231" t="s">
        <v>123</v>
      </c>
      <c r="C9" s="231" t="s">
        <v>124</v>
      </c>
      <c r="D9" s="231" t="s">
        <v>126</v>
      </c>
      <c r="E9" s="231" t="s">
        <v>125</v>
      </c>
      <c r="F9" s="231" t="s">
        <v>127</v>
      </c>
      <c r="G9" s="243" t="s">
        <v>408</v>
      </c>
      <c r="H9" s="232">
        <f>SUM(I9:J9)</f>
        <v>497014000</v>
      </c>
      <c r="I9" s="232">
        <f>'B9-TDA2,DA3 DACGT'!S10</f>
        <v>440498000</v>
      </c>
      <c r="J9" s="232">
        <f>'B9-TDA2,DA3 DACGT'!T10</f>
        <v>56516000</v>
      </c>
    </row>
    <row r="10" spans="1:257" ht="82.5" x14ac:dyDescent="0.25">
      <c r="A10" s="231">
        <v>2</v>
      </c>
      <c r="B10" s="231" t="s">
        <v>128</v>
      </c>
      <c r="C10" s="231" t="s">
        <v>124</v>
      </c>
      <c r="D10" s="231" t="s">
        <v>126</v>
      </c>
      <c r="E10" s="231" t="s">
        <v>129</v>
      </c>
      <c r="F10" s="231" t="s">
        <v>130</v>
      </c>
      <c r="G10" s="243" t="s">
        <v>408</v>
      </c>
      <c r="H10" s="232">
        <f t="shared" ref="H10:H73" si="3">SUM(I10:J10)</f>
        <v>1248916000</v>
      </c>
      <c r="I10" s="232">
        <f>'B9-TDA2,DA3 DACGT'!S11</f>
        <v>1106901000</v>
      </c>
      <c r="J10" s="232">
        <f>'B9-TDA2,DA3 DACGT'!T11</f>
        <v>142015000</v>
      </c>
    </row>
    <row r="11" spans="1:257" ht="99" x14ac:dyDescent="0.25">
      <c r="A11" s="231">
        <v>3</v>
      </c>
      <c r="B11" s="231" t="s">
        <v>132</v>
      </c>
      <c r="C11" s="231" t="s">
        <v>133</v>
      </c>
      <c r="D11" s="231" t="s">
        <v>414</v>
      </c>
      <c r="E11" s="231" t="s">
        <v>413</v>
      </c>
      <c r="F11" s="231" t="s">
        <v>130</v>
      </c>
      <c r="G11" s="243" t="s">
        <v>134</v>
      </c>
      <c r="H11" s="232">
        <f t="shared" si="3"/>
        <v>739831000</v>
      </c>
      <c r="I11" s="232">
        <f>'B9-TDA2,DA3 DACGT'!S12</f>
        <v>655704000</v>
      </c>
      <c r="J11" s="232">
        <f>'B9-TDA2,DA3 DACGT'!T12</f>
        <v>84127000</v>
      </c>
    </row>
    <row r="12" spans="1:257" ht="49.5" x14ac:dyDescent="0.25">
      <c r="A12" s="231">
        <v>4</v>
      </c>
      <c r="B12" s="231" t="s">
        <v>136</v>
      </c>
      <c r="C12" s="231" t="s">
        <v>137</v>
      </c>
      <c r="D12" s="231" t="s">
        <v>416</v>
      </c>
      <c r="E12" s="231" t="s">
        <v>138</v>
      </c>
      <c r="F12" s="231" t="s">
        <v>130</v>
      </c>
      <c r="G12" s="243" t="s">
        <v>139</v>
      </c>
      <c r="H12" s="232">
        <f t="shared" si="3"/>
        <v>758079000</v>
      </c>
      <c r="I12" s="232">
        <f>'B9-TDA2,DA3 DACGT'!S13</f>
        <v>671877000</v>
      </c>
      <c r="J12" s="232">
        <f>'B9-TDA2,DA3 DACGT'!T13</f>
        <v>86202000</v>
      </c>
    </row>
    <row r="13" spans="1:257" ht="66" x14ac:dyDescent="0.25">
      <c r="A13" s="231">
        <v>5</v>
      </c>
      <c r="B13" s="231" t="s">
        <v>141</v>
      </c>
      <c r="C13" s="231" t="s">
        <v>142</v>
      </c>
      <c r="D13" s="231" t="s">
        <v>415</v>
      </c>
      <c r="E13" s="231" t="s">
        <v>143</v>
      </c>
      <c r="F13" s="231" t="s">
        <v>146</v>
      </c>
      <c r="G13" s="243" t="s">
        <v>546</v>
      </c>
      <c r="H13" s="232">
        <f t="shared" si="3"/>
        <v>596512000</v>
      </c>
      <c r="I13" s="232">
        <f>'B9-TDA2,DA3 DACGT'!S14</f>
        <v>528682000</v>
      </c>
      <c r="J13" s="232">
        <f>'B9-TDA2,DA3 DACGT'!T14</f>
        <v>67830000</v>
      </c>
    </row>
    <row r="14" spans="1:257" ht="27" customHeight="1" x14ac:dyDescent="0.25">
      <c r="A14" s="229" t="s">
        <v>18</v>
      </c>
      <c r="B14" s="430" t="s">
        <v>530</v>
      </c>
      <c r="C14" s="430"/>
      <c r="D14" s="430"/>
      <c r="E14" s="430"/>
      <c r="F14" s="430"/>
      <c r="G14" s="430"/>
      <c r="H14" s="234">
        <f>SUM(H15:H29)</f>
        <v>6975000000</v>
      </c>
      <c r="I14" s="234">
        <f t="shared" ref="I14:J14" si="4">SUM(I15:I29)</f>
        <v>6181868000</v>
      </c>
      <c r="J14" s="234">
        <f t="shared" si="4"/>
        <v>793132000</v>
      </c>
    </row>
    <row r="15" spans="1:257" ht="33" x14ac:dyDescent="0.25">
      <c r="A15" s="231">
        <v>1</v>
      </c>
      <c r="B15" s="231" t="s">
        <v>278</v>
      </c>
      <c r="C15" s="231" t="s">
        <v>279</v>
      </c>
      <c r="D15" s="231" t="s">
        <v>279</v>
      </c>
      <c r="E15" s="231" t="s">
        <v>280</v>
      </c>
      <c r="F15" s="231">
        <v>2023</v>
      </c>
      <c r="G15" s="243" t="s">
        <v>281</v>
      </c>
      <c r="H15" s="232">
        <f t="shared" si="3"/>
        <v>370000000</v>
      </c>
      <c r="I15" s="232">
        <f>'B10-TDA2,DA3 DACĐ'!S10</f>
        <v>327927000</v>
      </c>
      <c r="J15" s="232">
        <f>'B10-TDA2,DA3 DACĐ'!T10</f>
        <v>42073000</v>
      </c>
    </row>
    <row r="16" spans="1:257" ht="33" x14ac:dyDescent="0.25">
      <c r="A16" s="231">
        <v>2</v>
      </c>
      <c r="B16" s="231" t="s">
        <v>282</v>
      </c>
      <c r="C16" s="231" t="s">
        <v>283</v>
      </c>
      <c r="D16" s="231" t="s">
        <v>283</v>
      </c>
      <c r="E16" s="231" t="s">
        <v>284</v>
      </c>
      <c r="F16" s="231">
        <v>2023</v>
      </c>
      <c r="G16" s="243" t="s">
        <v>508</v>
      </c>
      <c r="H16" s="232">
        <f t="shared" si="3"/>
        <v>600000000</v>
      </c>
      <c r="I16" s="232">
        <f>'B10-TDA2,DA3 DACĐ'!S11</f>
        <v>531773000</v>
      </c>
      <c r="J16" s="232">
        <f>'B10-TDA2,DA3 DACĐ'!T11</f>
        <v>68227000</v>
      </c>
    </row>
    <row r="17" spans="1:13" ht="33" x14ac:dyDescent="0.25">
      <c r="A17" s="231">
        <v>3</v>
      </c>
      <c r="B17" s="111" t="s">
        <v>461</v>
      </c>
      <c r="C17" s="111" t="s">
        <v>285</v>
      </c>
      <c r="D17" s="111" t="s">
        <v>285</v>
      </c>
      <c r="E17" s="111" t="s">
        <v>286</v>
      </c>
      <c r="F17" s="111">
        <v>2023</v>
      </c>
      <c r="G17" s="113" t="s">
        <v>508</v>
      </c>
      <c r="H17" s="232">
        <f t="shared" si="3"/>
        <v>600000000</v>
      </c>
      <c r="I17" s="232">
        <f>'B10-TDA2,DA3 DACĐ'!S12</f>
        <v>531773000</v>
      </c>
      <c r="J17" s="232">
        <f>'B10-TDA2,DA3 DACĐ'!T12</f>
        <v>68227000</v>
      </c>
    </row>
    <row r="18" spans="1:13" ht="49.5" x14ac:dyDescent="0.25">
      <c r="A18" s="231">
        <v>4</v>
      </c>
      <c r="B18" s="245" t="s">
        <v>461</v>
      </c>
      <c r="C18" s="245" t="s">
        <v>285</v>
      </c>
      <c r="D18" s="111" t="s">
        <v>285</v>
      </c>
      <c r="E18" s="111" t="s">
        <v>287</v>
      </c>
      <c r="F18" s="111">
        <v>2023</v>
      </c>
      <c r="G18" s="113" t="s">
        <v>564</v>
      </c>
      <c r="H18" s="232">
        <f t="shared" si="3"/>
        <v>300000000</v>
      </c>
      <c r="I18" s="232">
        <f>'B10-TDA2,DA3 DACĐ'!S13</f>
        <v>265887000</v>
      </c>
      <c r="J18" s="232">
        <f>'B10-TDA2,DA3 DACĐ'!T13</f>
        <v>34113000</v>
      </c>
    </row>
    <row r="19" spans="1:13" ht="33" x14ac:dyDescent="0.25">
      <c r="A19" s="231">
        <v>5</v>
      </c>
      <c r="B19" s="245" t="s">
        <v>288</v>
      </c>
      <c r="C19" s="245" t="s">
        <v>289</v>
      </c>
      <c r="D19" s="111" t="s">
        <v>289</v>
      </c>
      <c r="E19" s="111" t="s">
        <v>290</v>
      </c>
      <c r="F19" s="111">
        <v>2023</v>
      </c>
      <c r="G19" s="113" t="s">
        <v>564</v>
      </c>
      <c r="H19" s="232">
        <f t="shared" si="3"/>
        <v>228000000</v>
      </c>
      <c r="I19" s="232">
        <f>'B10-TDA2,DA3 DACĐ'!S14</f>
        <v>202074000</v>
      </c>
      <c r="J19" s="232">
        <f>'B10-TDA2,DA3 DACĐ'!T14</f>
        <v>25926000</v>
      </c>
    </row>
    <row r="20" spans="1:13" ht="33" x14ac:dyDescent="0.25">
      <c r="A20" s="231">
        <v>6</v>
      </c>
      <c r="B20" s="246" t="s">
        <v>291</v>
      </c>
      <c r="C20" s="246" t="s">
        <v>294</v>
      </c>
      <c r="D20" s="111" t="s">
        <v>292</v>
      </c>
      <c r="E20" s="247" t="s">
        <v>293</v>
      </c>
      <c r="F20" s="111">
        <v>2023</v>
      </c>
      <c r="G20" s="113" t="s">
        <v>508</v>
      </c>
      <c r="H20" s="232">
        <f t="shared" si="3"/>
        <v>635000000</v>
      </c>
      <c r="I20" s="232">
        <f>'B10-TDA2,DA3 DACĐ'!S15</f>
        <v>562794000</v>
      </c>
      <c r="J20" s="232">
        <f>'B10-TDA2,DA3 DACĐ'!T15</f>
        <v>72206000</v>
      </c>
    </row>
    <row r="21" spans="1:13" ht="33" x14ac:dyDescent="0.25">
      <c r="A21" s="231">
        <v>7</v>
      </c>
      <c r="B21" s="111" t="s">
        <v>295</v>
      </c>
      <c r="C21" s="111" t="s">
        <v>298</v>
      </c>
      <c r="D21" s="111" t="s">
        <v>296</v>
      </c>
      <c r="E21" s="247" t="s">
        <v>297</v>
      </c>
      <c r="F21" s="111">
        <v>2023</v>
      </c>
      <c r="G21" s="113" t="s">
        <v>508</v>
      </c>
      <c r="H21" s="232">
        <f t="shared" si="3"/>
        <v>390000000</v>
      </c>
      <c r="I21" s="232">
        <f>'B10-TDA2,DA3 DACĐ'!S16</f>
        <v>345653000</v>
      </c>
      <c r="J21" s="232">
        <f>'B10-TDA2,DA3 DACĐ'!T16</f>
        <v>44347000</v>
      </c>
    </row>
    <row r="22" spans="1:13" ht="33" x14ac:dyDescent="0.25">
      <c r="A22" s="231">
        <v>8</v>
      </c>
      <c r="B22" s="111" t="s">
        <v>140</v>
      </c>
      <c r="C22" s="111" t="s">
        <v>145</v>
      </c>
      <c r="D22" s="111" t="s">
        <v>145</v>
      </c>
      <c r="E22" s="247" t="s">
        <v>299</v>
      </c>
      <c r="F22" s="111">
        <v>2023</v>
      </c>
      <c r="G22" s="113" t="s">
        <v>508</v>
      </c>
      <c r="H22" s="232">
        <f t="shared" si="3"/>
        <v>570000000</v>
      </c>
      <c r="I22" s="232">
        <f>'B10-TDA2,DA3 DACĐ'!S17</f>
        <v>505185000</v>
      </c>
      <c r="J22" s="232">
        <f>'B10-TDA2,DA3 DACĐ'!T17</f>
        <v>64815000</v>
      </c>
    </row>
    <row r="23" spans="1:13" ht="33" x14ac:dyDescent="0.25">
      <c r="A23" s="231">
        <v>9</v>
      </c>
      <c r="B23" s="111" t="s">
        <v>300</v>
      </c>
      <c r="C23" s="111" t="s">
        <v>301</v>
      </c>
      <c r="D23" s="111" t="s">
        <v>301</v>
      </c>
      <c r="E23" s="111" t="s">
        <v>302</v>
      </c>
      <c r="F23" s="111">
        <v>2023</v>
      </c>
      <c r="G23" s="113" t="s">
        <v>508</v>
      </c>
      <c r="H23" s="232">
        <f t="shared" si="3"/>
        <v>632000000</v>
      </c>
      <c r="I23" s="232">
        <f>'B10-TDA2,DA3 DACĐ'!S18</f>
        <v>560135000</v>
      </c>
      <c r="J23" s="232">
        <f>'B10-TDA2,DA3 DACĐ'!T18</f>
        <v>71865000</v>
      </c>
    </row>
    <row r="24" spans="1:13" ht="33" x14ac:dyDescent="0.25">
      <c r="A24" s="231">
        <v>10</v>
      </c>
      <c r="B24" s="111" t="s">
        <v>131</v>
      </c>
      <c r="C24" s="111" t="s">
        <v>304</v>
      </c>
      <c r="D24" s="111" t="s">
        <v>304</v>
      </c>
      <c r="E24" s="111" t="s">
        <v>305</v>
      </c>
      <c r="F24" s="111">
        <v>2023</v>
      </c>
      <c r="G24" s="113" t="s">
        <v>508</v>
      </c>
      <c r="H24" s="232">
        <f t="shared" si="3"/>
        <v>400000000</v>
      </c>
      <c r="I24" s="232">
        <f>'B10-TDA2,DA3 DACĐ'!S19</f>
        <v>354516000</v>
      </c>
      <c r="J24" s="232">
        <f>'B10-TDA2,DA3 DACĐ'!T19</f>
        <v>45484000</v>
      </c>
    </row>
    <row r="25" spans="1:13" ht="33" x14ac:dyDescent="0.25">
      <c r="A25" s="231">
        <v>11</v>
      </c>
      <c r="B25" s="111" t="s">
        <v>291</v>
      </c>
      <c r="C25" s="111" t="s">
        <v>294</v>
      </c>
      <c r="D25" s="111" t="s">
        <v>306</v>
      </c>
      <c r="E25" s="111" t="s">
        <v>307</v>
      </c>
      <c r="F25" s="111">
        <v>2023</v>
      </c>
      <c r="G25" s="113" t="s">
        <v>509</v>
      </c>
      <c r="H25" s="232">
        <f t="shared" si="3"/>
        <v>350000000</v>
      </c>
      <c r="I25" s="232">
        <f>'B10-TDA2,DA3 DACĐ'!S20</f>
        <v>310201000</v>
      </c>
      <c r="J25" s="232">
        <f>'B10-TDA2,DA3 DACĐ'!T20</f>
        <v>39799000</v>
      </c>
    </row>
    <row r="26" spans="1:13" ht="33" x14ac:dyDescent="0.25">
      <c r="A26" s="231">
        <v>12</v>
      </c>
      <c r="B26" s="111" t="s">
        <v>278</v>
      </c>
      <c r="C26" s="111" t="s">
        <v>279</v>
      </c>
      <c r="D26" s="111" t="s">
        <v>279</v>
      </c>
      <c r="E26" s="111" t="s">
        <v>308</v>
      </c>
      <c r="F26" s="111">
        <v>2023</v>
      </c>
      <c r="G26" s="113" t="s">
        <v>303</v>
      </c>
      <c r="H26" s="232">
        <f t="shared" si="3"/>
        <v>650000000</v>
      </c>
      <c r="I26" s="232">
        <f>'B10-TDA2,DA3 DACĐ'!S21</f>
        <v>576088000</v>
      </c>
      <c r="J26" s="232">
        <f>'B10-TDA2,DA3 DACĐ'!T21</f>
        <v>73912000</v>
      </c>
    </row>
    <row r="27" spans="1:13" ht="33" x14ac:dyDescent="0.25">
      <c r="A27" s="231">
        <v>13</v>
      </c>
      <c r="B27" s="111" t="s">
        <v>295</v>
      </c>
      <c r="C27" s="111" t="s">
        <v>298</v>
      </c>
      <c r="D27" s="111" t="s">
        <v>298</v>
      </c>
      <c r="E27" s="111" t="s">
        <v>305</v>
      </c>
      <c r="F27" s="111">
        <v>2023</v>
      </c>
      <c r="G27" s="113" t="s">
        <v>303</v>
      </c>
      <c r="H27" s="232">
        <f t="shared" si="3"/>
        <v>400000000</v>
      </c>
      <c r="I27" s="232">
        <f>'B10-TDA2,DA3 DACĐ'!S22</f>
        <v>354516000</v>
      </c>
      <c r="J27" s="232">
        <f>'B10-TDA2,DA3 DACĐ'!T22</f>
        <v>45484000</v>
      </c>
    </row>
    <row r="28" spans="1:13" ht="33" x14ac:dyDescent="0.25">
      <c r="A28" s="231">
        <v>14</v>
      </c>
      <c r="B28" s="111" t="s">
        <v>282</v>
      </c>
      <c r="C28" s="111" t="s">
        <v>283</v>
      </c>
      <c r="D28" s="111" t="s">
        <v>283</v>
      </c>
      <c r="E28" s="111" t="s">
        <v>309</v>
      </c>
      <c r="F28" s="111">
        <v>2023</v>
      </c>
      <c r="G28" s="113" t="s">
        <v>303</v>
      </c>
      <c r="H28" s="232">
        <f t="shared" si="3"/>
        <v>400000000</v>
      </c>
      <c r="I28" s="232">
        <f>'B10-TDA2,DA3 DACĐ'!S23</f>
        <v>354516000</v>
      </c>
      <c r="J28" s="232">
        <f>'B10-TDA2,DA3 DACĐ'!T23</f>
        <v>45484000</v>
      </c>
    </row>
    <row r="29" spans="1:13" ht="49.5" x14ac:dyDescent="0.25">
      <c r="A29" s="231">
        <v>15</v>
      </c>
      <c r="B29" s="111" t="s">
        <v>310</v>
      </c>
      <c r="C29" s="111" t="s">
        <v>314</v>
      </c>
      <c r="D29" s="111" t="s">
        <v>311</v>
      </c>
      <c r="E29" s="111" t="s">
        <v>312</v>
      </c>
      <c r="F29" s="111">
        <v>2023</v>
      </c>
      <c r="G29" s="113" t="s">
        <v>313</v>
      </c>
      <c r="H29" s="232">
        <f t="shared" si="3"/>
        <v>450000000</v>
      </c>
      <c r="I29" s="232">
        <f>'B10-TDA2,DA3 DACĐ'!S24</f>
        <v>398830000</v>
      </c>
      <c r="J29" s="232">
        <f>'B10-TDA2,DA3 DACĐ'!T24</f>
        <v>51170000</v>
      </c>
    </row>
    <row r="30" spans="1:13" ht="23.25" customHeight="1" x14ac:dyDescent="0.25">
      <c r="A30" s="227" t="s">
        <v>5</v>
      </c>
      <c r="B30" s="431" t="s">
        <v>147</v>
      </c>
      <c r="C30" s="431"/>
      <c r="D30" s="431"/>
      <c r="E30" s="431"/>
      <c r="F30" s="431"/>
      <c r="G30" s="431"/>
      <c r="H30" s="233">
        <f>H31+H40</f>
        <v>18284113000</v>
      </c>
      <c r="I30" s="233">
        <f t="shared" ref="I30:J30" si="5">I31+I40</f>
        <v>16205010000</v>
      </c>
      <c r="J30" s="233">
        <f t="shared" si="5"/>
        <v>2079103000</v>
      </c>
      <c r="K30" s="240"/>
      <c r="L30" s="240"/>
      <c r="M30" s="240"/>
    </row>
    <row r="31" spans="1:13" ht="27" customHeight="1" x14ac:dyDescent="0.25">
      <c r="A31" s="229" t="s">
        <v>32</v>
      </c>
      <c r="B31" s="430" t="s">
        <v>527</v>
      </c>
      <c r="C31" s="430"/>
      <c r="D31" s="430"/>
      <c r="E31" s="430"/>
      <c r="F31" s="430"/>
      <c r="G31" s="430"/>
      <c r="H31" s="234">
        <f>SUM(H32:H39)</f>
        <v>11694313000</v>
      </c>
      <c r="I31" s="234">
        <f t="shared" ref="I31:J31" si="6">SUM(I32:I39)</f>
        <v>10364541000</v>
      </c>
      <c r="J31" s="234">
        <f t="shared" si="6"/>
        <v>1329772000</v>
      </c>
    </row>
    <row r="32" spans="1:13" ht="66" x14ac:dyDescent="0.25">
      <c r="A32" s="231">
        <v>1</v>
      </c>
      <c r="B32" s="231" t="s">
        <v>149</v>
      </c>
      <c r="C32" s="231" t="s">
        <v>150</v>
      </c>
      <c r="D32" s="231" t="s">
        <v>152</v>
      </c>
      <c r="E32" s="231" t="s">
        <v>417</v>
      </c>
      <c r="F32" s="231" t="s">
        <v>153</v>
      </c>
      <c r="G32" s="243" t="s">
        <v>151</v>
      </c>
      <c r="H32" s="232">
        <f t="shared" si="3"/>
        <v>2088000000</v>
      </c>
      <c r="I32" s="232">
        <f>'B9-TDA2,DA3 DACGT'!S16</f>
        <v>1850572000</v>
      </c>
      <c r="J32" s="232">
        <f>'B9-TDA2,DA3 DACGT'!T16</f>
        <v>237428000</v>
      </c>
    </row>
    <row r="33" spans="1:10" ht="66" x14ac:dyDescent="0.25">
      <c r="A33" s="231">
        <v>2</v>
      </c>
      <c r="B33" s="231" t="s">
        <v>154</v>
      </c>
      <c r="C33" s="231" t="s">
        <v>418</v>
      </c>
      <c r="D33" s="231" t="s">
        <v>156</v>
      </c>
      <c r="E33" s="231" t="s">
        <v>155</v>
      </c>
      <c r="F33" s="231" t="s">
        <v>146</v>
      </c>
      <c r="G33" s="243" t="s">
        <v>408</v>
      </c>
      <c r="H33" s="232">
        <f t="shared" si="3"/>
        <v>2271326000</v>
      </c>
      <c r="I33" s="232">
        <f>'B9-TDA2,DA3 DACGT'!S17</f>
        <v>2013051000</v>
      </c>
      <c r="J33" s="232">
        <f>'B9-TDA2,DA3 DACGT'!T17</f>
        <v>258275000</v>
      </c>
    </row>
    <row r="34" spans="1:10" ht="66" x14ac:dyDescent="0.25">
      <c r="A34" s="231">
        <v>3</v>
      </c>
      <c r="B34" s="231" t="s">
        <v>157</v>
      </c>
      <c r="C34" s="231" t="s">
        <v>158</v>
      </c>
      <c r="D34" s="231" t="s">
        <v>156</v>
      </c>
      <c r="E34" s="231" t="s">
        <v>159</v>
      </c>
      <c r="F34" s="231" t="s">
        <v>153</v>
      </c>
      <c r="G34" s="243" t="s">
        <v>408</v>
      </c>
      <c r="H34" s="232">
        <f t="shared" si="3"/>
        <v>2961281000</v>
      </c>
      <c r="I34" s="232">
        <f>'B9-TDA2,DA3 DACGT'!S18</f>
        <v>2624551000</v>
      </c>
      <c r="J34" s="232">
        <f>'B9-TDA2,DA3 DACGT'!T18</f>
        <v>336730000</v>
      </c>
    </row>
    <row r="35" spans="1:10" ht="82.5" x14ac:dyDescent="0.25">
      <c r="A35" s="231">
        <v>4</v>
      </c>
      <c r="B35" s="231" t="s">
        <v>160</v>
      </c>
      <c r="C35" s="231" t="s">
        <v>419</v>
      </c>
      <c r="D35" s="231" t="s">
        <v>163</v>
      </c>
      <c r="E35" s="231" t="s">
        <v>161</v>
      </c>
      <c r="F35" s="231" t="s">
        <v>153</v>
      </c>
      <c r="G35" s="243" t="s">
        <v>162</v>
      </c>
      <c r="H35" s="232">
        <f t="shared" si="3"/>
        <v>794352000</v>
      </c>
      <c r="I35" s="232">
        <f>'B9-TDA2,DA3 DACGT'!S19</f>
        <v>704026000</v>
      </c>
      <c r="J35" s="232">
        <f>'B9-TDA2,DA3 DACGT'!T19</f>
        <v>90326000</v>
      </c>
    </row>
    <row r="36" spans="1:10" ht="66" x14ac:dyDescent="0.25">
      <c r="A36" s="231">
        <v>5</v>
      </c>
      <c r="B36" s="231" t="s">
        <v>164</v>
      </c>
      <c r="C36" s="231" t="s">
        <v>165</v>
      </c>
      <c r="D36" s="231" t="s">
        <v>167</v>
      </c>
      <c r="E36" s="231" t="s">
        <v>420</v>
      </c>
      <c r="F36" s="231" t="s">
        <v>153</v>
      </c>
      <c r="G36" s="243" t="s">
        <v>166</v>
      </c>
      <c r="H36" s="232">
        <f t="shared" si="3"/>
        <v>198992000</v>
      </c>
      <c r="I36" s="232">
        <f>'B9-TDA2,DA3 DACGT'!S20</f>
        <v>176364000</v>
      </c>
      <c r="J36" s="232">
        <f>'B9-TDA2,DA3 DACGT'!T20</f>
        <v>22628000</v>
      </c>
    </row>
    <row r="37" spans="1:10" ht="66" x14ac:dyDescent="0.25">
      <c r="A37" s="231">
        <v>6</v>
      </c>
      <c r="B37" s="231" t="s">
        <v>168</v>
      </c>
      <c r="C37" s="231" t="s">
        <v>421</v>
      </c>
      <c r="D37" s="231" t="s">
        <v>422</v>
      </c>
      <c r="E37" s="231" t="s">
        <v>169</v>
      </c>
      <c r="F37" s="231" t="s">
        <v>153</v>
      </c>
      <c r="G37" s="243" t="s">
        <v>408</v>
      </c>
      <c r="H37" s="232">
        <f t="shared" si="3"/>
        <v>1120726000</v>
      </c>
      <c r="I37" s="232">
        <f>'B9-TDA2,DA3 DACGT'!S21</f>
        <v>993287000</v>
      </c>
      <c r="J37" s="232">
        <f>'B9-TDA2,DA3 DACGT'!T21</f>
        <v>127439000</v>
      </c>
    </row>
    <row r="38" spans="1:10" ht="66" x14ac:dyDescent="0.25">
      <c r="A38" s="231">
        <v>7</v>
      </c>
      <c r="B38" s="231" t="s">
        <v>170</v>
      </c>
      <c r="C38" s="231" t="s">
        <v>171</v>
      </c>
      <c r="D38" s="231" t="s">
        <v>173</v>
      </c>
      <c r="E38" s="231" t="s">
        <v>172</v>
      </c>
      <c r="F38" s="231" t="s">
        <v>153</v>
      </c>
      <c r="G38" s="243" t="s">
        <v>408</v>
      </c>
      <c r="H38" s="232">
        <f t="shared" si="3"/>
        <v>1043476000</v>
      </c>
      <c r="I38" s="232">
        <f>'B9-TDA2,DA3 DACGT'!S22</f>
        <v>924821000</v>
      </c>
      <c r="J38" s="232">
        <f>'B9-TDA2,DA3 DACGT'!T22</f>
        <v>118655000</v>
      </c>
    </row>
    <row r="39" spans="1:10" ht="66" x14ac:dyDescent="0.25">
      <c r="A39" s="231">
        <v>8</v>
      </c>
      <c r="B39" s="231" t="s">
        <v>174</v>
      </c>
      <c r="C39" s="231" t="s">
        <v>423</v>
      </c>
      <c r="D39" s="231" t="s">
        <v>423</v>
      </c>
      <c r="E39" s="231" t="s">
        <v>175</v>
      </c>
      <c r="F39" s="231" t="s">
        <v>153</v>
      </c>
      <c r="G39" s="243" t="s">
        <v>408</v>
      </c>
      <c r="H39" s="232">
        <f t="shared" si="3"/>
        <v>1216160000</v>
      </c>
      <c r="I39" s="232">
        <f>'B9-TDA2,DA3 DACGT'!S23</f>
        <v>1077869000</v>
      </c>
      <c r="J39" s="232">
        <f>'B9-TDA2,DA3 DACGT'!T23</f>
        <v>138291000</v>
      </c>
    </row>
    <row r="40" spans="1:10" ht="27" customHeight="1" x14ac:dyDescent="0.25">
      <c r="A40" s="229" t="s">
        <v>18</v>
      </c>
      <c r="B40" s="430" t="s">
        <v>530</v>
      </c>
      <c r="C40" s="430"/>
      <c r="D40" s="430"/>
      <c r="E40" s="430"/>
      <c r="F40" s="430"/>
      <c r="G40" s="430"/>
      <c r="H40" s="234">
        <f>SUM(H41:H61)</f>
        <v>6589800000</v>
      </c>
      <c r="I40" s="234">
        <f t="shared" ref="I40:J40" si="7">SUM(I41:I61)</f>
        <v>5840469000</v>
      </c>
      <c r="J40" s="234">
        <f t="shared" si="7"/>
        <v>749331000</v>
      </c>
    </row>
    <row r="41" spans="1:10" ht="49.5" x14ac:dyDescent="0.25">
      <c r="A41" s="231">
        <v>1</v>
      </c>
      <c r="B41" s="231" t="s">
        <v>315</v>
      </c>
      <c r="C41" s="231" t="s">
        <v>483</v>
      </c>
      <c r="D41" s="231" t="s">
        <v>316</v>
      </c>
      <c r="E41" s="231" t="s">
        <v>539</v>
      </c>
      <c r="F41" s="231" t="s">
        <v>127</v>
      </c>
      <c r="G41" s="243" t="s">
        <v>540</v>
      </c>
      <c r="H41" s="232">
        <f t="shared" si="3"/>
        <v>512000000</v>
      </c>
      <c r="I41" s="232">
        <f>'B10-TDA2,DA3 DACĐ'!S26</f>
        <v>453780000</v>
      </c>
      <c r="J41" s="232">
        <f>'B10-TDA2,DA3 DACĐ'!T26</f>
        <v>58220000</v>
      </c>
    </row>
    <row r="42" spans="1:10" ht="49.5" x14ac:dyDescent="0.25">
      <c r="A42" s="231">
        <v>2</v>
      </c>
      <c r="B42" s="231" t="s">
        <v>315</v>
      </c>
      <c r="C42" s="231" t="s">
        <v>483</v>
      </c>
      <c r="D42" s="231" t="s">
        <v>316</v>
      </c>
      <c r="E42" s="231" t="s">
        <v>318</v>
      </c>
      <c r="F42" s="231" t="s">
        <v>127</v>
      </c>
      <c r="G42" s="243" t="s">
        <v>510</v>
      </c>
      <c r="H42" s="232">
        <f t="shared" si="3"/>
        <v>288000000</v>
      </c>
      <c r="I42" s="232">
        <f>'B10-TDA2,DA3 DACĐ'!S27</f>
        <v>255251000</v>
      </c>
      <c r="J42" s="232">
        <f>'B10-TDA2,DA3 DACĐ'!T27</f>
        <v>32749000</v>
      </c>
    </row>
    <row r="43" spans="1:10" ht="33" x14ac:dyDescent="0.25">
      <c r="A43" s="231">
        <v>3</v>
      </c>
      <c r="B43" s="111" t="s">
        <v>319</v>
      </c>
      <c r="C43" s="111" t="s">
        <v>484</v>
      </c>
      <c r="D43" s="111" t="s">
        <v>321</v>
      </c>
      <c r="E43" s="111" t="s">
        <v>322</v>
      </c>
      <c r="F43" s="111">
        <v>2023</v>
      </c>
      <c r="G43" s="113" t="s">
        <v>323</v>
      </c>
      <c r="H43" s="232">
        <f t="shared" si="3"/>
        <v>280000000</v>
      </c>
      <c r="I43" s="232">
        <f>'B10-TDA2,DA3 DACĐ'!S28</f>
        <v>248161000</v>
      </c>
      <c r="J43" s="232">
        <f>'B10-TDA2,DA3 DACĐ'!T28</f>
        <v>31839000</v>
      </c>
    </row>
    <row r="44" spans="1:10" ht="49.5" x14ac:dyDescent="0.25">
      <c r="A44" s="231">
        <v>4</v>
      </c>
      <c r="B44" s="245" t="s">
        <v>324</v>
      </c>
      <c r="C44" s="245" t="s">
        <v>486</v>
      </c>
      <c r="D44" s="111" t="s">
        <v>316</v>
      </c>
      <c r="E44" s="111" t="s">
        <v>325</v>
      </c>
      <c r="F44" s="111">
        <v>2023</v>
      </c>
      <c r="G44" s="113" t="s">
        <v>303</v>
      </c>
      <c r="H44" s="232">
        <f t="shared" si="3"/>
        <v>416000000</v>
      </c>
      <c r="I44" s="232">
        <f>'B10-TDA2,DA3 DACĐ'!S29</f>
        <v>368696000</v>
      </c>
      <c r="J44" s="232">
        <f>'B10-TDA2,DA3 DACĐ'!T29</f>
        <v>47304000</v>
      </c>
    </row>
    <row r="45" spans="1:10" ht="49.5" x14ac:dyDescent="0.25">
      <c r="A45" s="231">
        <v>5</v>
      </c>
      <c r="B45" s="245" t="s">
        <v>326</v>
      </c>
      <c r="C45" s="245" t="s">
        <v>485</v>
      </c>
      <c r="D45" s="111" t="s">
        <v>327</v>
      </c>
      <c r="E45" s="111" t="s">
        <v>325</v>
      </c>
      <c r="F45" s="111">
        <v>2023</v>
      </c>
      <c r="G45" s="113" t="s">
        <v>303</v>
      </c>
      <c r="H45" s="232">
        <f t="shared" si="3"/>
        <v>400000000</v>
      </c>
      <c r="I45" s="232">
        <f>'B10-TDA2,DA3 DACĐ'!S30</f>
        <v>354516000</v>
      </c>
      <c r="J45" s="232">
        <f>'B10-TDA2,DA3 DACĐ'!T30</f>
        <v>45484000</v>
      </c>
    </row>
    <row r="46" spans="1:10" ht="49.5" x14ac:dyDescent="0.25">
      <c r="A46" s="231">
        <v>6</v>
      </c>
      <c r="B46" s="246" t="s">
        <v>328</v>
      </c>
      <c r="C46" s="246" t="s">
        <v>487</v>
      </c>
      <c r="D46" s="111" t="s">
        <v>316</v>
      </c>
      <c r="E46" s="247" t="s">
        <v>330</v>
      </c>
      <c r="F46" s="111">
        <v>2023</v>
      </c>
      <c r="G46" s="113" t="s">
        <v>331</v>
      </c>
      <c r="H46" s="232">
        <f t="shared" si="3"/>
        <v>300000000</v>
      </c>
      <c r="I46" s="232">
        <f>'B10-TDA2,DA3 DACĐ'!S31</f>
        <v>265887000</v>
      </c>
      <c r="J46" s="232">
        <f>'B10-TDA2,DA3 DACĐ'!T31</f>
        <v>34113000</v>
      </c>
    </row>
    <row r="47" spans="1:10" ht="49.5" x14ac:dyDescent="0.25">
      <c r="A47" s="231">
        <v>7</v>
      </c>
      <c r="B47" s="111" t="s">
        <v>332</v>
      </c>
      <c r="C47" s="111" t="s">
        <v>488</v>
      </c>
      <c r="D47" s="111" t="s">
        <v>316</v>
      </c>
      <c r="E47" s="247" t="s">
        <v>325</v>
      </c>
      <c r="F47" s="111">
        <v>2023</v>
      </c>
      <c r="G47" s="113" t="s">
        <v>303</v>
      </c>
      <c r="H47" s="232">
        <f t="shared" si="3"/>
        <v>284400000</v>
      </c>
      <c r="I47" s="232">
        <f>'B10-TDA2,DA3 DACĐ'!S32</f>
        <v>252061000</v>
      </c>
      <c r="J47" s="232">
        <f>'B10-TDA2,DA3 DACĐ'!T32</f>
        <v>32339000</v>
      </c>
    </row>
    <row r="48" spans="1:10" ht="49.5" x14ac:dyDescent="0.25">
      <c r="A48" s="231">
        <v>8</v>
      </c>
      <c r="B48" s="111" t="s">
        <v>333</v>
      </c>
      <c r="C48" s="111" t="s">
        <v>489</v>
      </c>
      <c r="D48" s="111" t="s">
        <v>316</v>
      </c>
      <c r="E48" s="247" t="s">
        <v>334</v>
      </c>
      <c r="F48" s="111">
        <v>2023</v>
      </c>
      <c r="G48" s="113" t="s">
        <v>303</v>
      </c>
      <c r="H48" s="232">
        <f t="shared" si="3"/>
        <v>281600000</v>
      </c>
      <c r="I48" s="232">
        <f>'B10-TDA2,DA3 DACĐ'!S33</f>
        <v>249579000</v>
      </c>
      <c r="J48" s="232">
        <f>'B10-TDA2,DA3 DACĐ'!T33</f>
        <v>32021000</v>
      </c>
    </row>
    <row r="49" spans="1:13" ht="49.5" x14ac:dyDescent="0.25">
      <c r="A49" s="231">
        <v>9</v>
      </c>
      <c r="B49" s="111" t="s">
        <v>333</v>
      </c>
      <c r="C49" s="111" t="s">
        <v>489</v>
      </c>
      <c r="D49" s="111" t="s">
        <v>316</v>
      </c>
      <c r="E49" s="111" t="s">
        <v>335</v>
      </c>
      <c r="F49" s="111">
        <v>2023</v>
      </c>
      <c r="G49" s="113" t="s">
        <v>303</v>
      </c>
      <c r="H49" s="232">
        <f t="shared" si="3"/>
        <v>360000000</v>
      </c>
      <c r="I49" s="232">
        <f>'B10-TDA2,DA3 DACĐ'!S34</f>
        <v>319064000</v>
      </c>
      <c r="J49" s="232">
        <f>'B10-TDA2,DA3 DACĐ'!T34</f>
        <v>40936000</v>
      </c>
    </row>
    <row r="50" spans="1:13" ht="33" x14ac:dyDescent="0.25">
      <c r="A50" s="231">
        <v>10</v>
      </c>
      <c r="B50" s="111" t="s">
        <v>336</v>
      </c>
      <c r="C50" s="111" t="s">
        <v>490</v>
      </c>
      <c r="D50" s="111" t="s">
        <v>316</v>
      </c>
      <c r="E50" s="111" t="s">
        <v>337</v>
      </c>
      <c r="F50" s="111">
        <v>2023</v>
      </c>
      <c r="G50" s="113" t="s">
        <v>303</v>
      </c>
      <c r="H50" s="232">
        <f t="shared" si="3"/>
        <v>504000000</v>
      </c>
      <c r="I50" s="232">
        <f>'B10-TDA2,DA3 DACĐ'!S35</f>
        <v>446690000</v>
      </c>
      <c r="J50" s="232">
        <f>'B10-TDA2,DA3 DACĐ'!T35</f>
        <v>57310000</v>
      </c>
    </row>
    <row r="51" spans="1:13" ht="33" x14ac:dyDescent="0.25">
      <c r="A51" s="231">
        <v>11</v>
      </c>
      <c r="B51" s="111" t="s">
        <v>338</v>
      </c>
      <c r="C51" s="111" t="s">
        <v>491</v>
      </c>
      <c r="D51" s="111" t="s">
        <v>316</v>
      </c>
      <c r="E51" s="111" t="s">
        <v>293</v>
      </c>
      <c r="F51" s="111">
        <v>2023</v>
      </c>
      <c r="G51" s="113" t="s">
        <v>339</v>
      </c>
      <c r="H51" s="232">
        <f t="shared" si="3"/>
        <v>396000000</v>
      </c>
      <c r="I51" s="232">
        <f>'B10-TDA2,DA3 DACĐ'!S36</f>
        <v>350970000</v>
      </c>
      <c r="J51" s="232">
        <f>'B10-TDA2,DA3 DACĐ'!T36</f>
        <v>45030000</v>
      </c>
    </row>
    <row r="52" spans="1:13" ht="33" x14ac:dyDescent="0.25">
      <c r="A52" s="231">
        <v>12</v>
      </c>
      <c r="B52" s="111" t="s">
        <v>338</v>
      </c>
      <c r="C52" s="111" t="s">
        <v>491</v>
      </c>
      <c r="D52" s="111" t="s">
        <v>316</v>
      </c>
      <c r="E52" s="111" t="s">
        <v>340</v>
      </c>
      <c r="F52" s="111">
        <v>2023</v>
      </c>
      <c r="G52" s="113" t="s">
        <v>341</v>
      </c>
      <c r="H52" s="232">
        <f t="shared" si="3"/>
        <v>120000000</v>
      </c>
      <c r="I52" s="232">
        <f>'B10-TDA2,DA3 DACĐ'!S37</f>
        <v>106355000</v>
      </c>
      <c r="J52" s="232">
        <f>'B10-TDA2,DA3 DACĐ'!T37</f>
        <v>13645000</v>
      </c>
    </row>
    <row r="53" spans="1:13" ht="33" x14ac:dyDescent="0.25">
      <c r="A53" s="231">
        <v>13</v>
      </c>
      <c r="B53" s="111" t="s">
        <v>342</v>
      </c>
      <c r="C53" s="111" t="s">
        <v>492</v>
      </c>
      <c r="D53" s="111" t="s">
        <v>316</v>
      </c>
      <c r="E53" s="111" t="s">
        <v>343</v>
      </c>
      <c r="F53" s="111">
        <v>2023</v>
      </c>
      <c r="G53" s="113" t="s">
        <v>344</v>
      </c>
      <c r="H53" s="232">
        <f t="shared" si="3"/>
        <v>349600000</v>
      </c>
      <c r="I53" s="232">
        <f>'B10-TDA2,DA3 DACĐ'!S38</f>
        <v>309847000</v>
      </c>
      <c r="J53" s="232">
        <f>'B10-TDA2,DA3 DACĐ'!T38</f>
        <v>39753000</v>
      </c>
    </row>
    <row r="54" spans="1:13" ht="33" x14ac:dyDescent="0.25">
      <c r="A54" s="231">
        <v>14</v>
      </c>
      <c r="B54" s="111" t="s">
        <v>342</v>
      </c>
      <c r="C54" s="111" t="s">
        <v>492</v>
      </c>
      <c r="D54" s="111" t="s">
        <v>345</v>
      </c>
      <c r="E54" s="111" t="s">
        <v>346</v>
      </c>
      <c r="F54" s="111">
        <v>2023</v>
      </c>
      <c r="G54" s="113" t="s">
        <v>344</v>
      </c>
      <c r="H54" s="232">
        <f t="shared" si="3"/>
        <v>390400000</v>
      </c>
      <c r="I54" s="232">
        <f>'B10-TDA2,DA3 DACĐ'!S39</f>
        <v>346007000</v>
      </c>
      <c r="J54" s="232">
        <f>'B10-TDA2,DA3 DACĐ'!T39</f>
        <v>44393000</v>
      </c>
    </row>
    <row r="55" spans="1:13" ht="33" x14ac:dyDescent="0.25">
      <c r="A55" s="231">
        <v>15</v>
      </c>
      <c r="B55" s="111" t="s">
        <v>342</v>
      </c>
      <c r="C55" s="111" t="s">
        <v>492</v>
      </c>
      <c r="D55" s="111" t="s">
        <v>316</v>
      </c>
      <c r="E55" s="111" t="s">
        <v>347</v>
      </c>
      <c r="F55" s="111">
        <v>2023</v>
      </c>
      <c r="G55" s="113" t="s">
        <v>348</v>
      </c>
      <c r="H55" s="232">
        <f t="shared" si="3"/>
        <v>320000000</v>
      </c>
      <c r="I55" s="232">
        <f>'B10-TDA2,DA3 DACĐ'!S40</f>
        <v>283613000</v>
      </c>
      <c r="J55" s="232">
        <f>'B10-TDA2,DA3 DACĐ'!T40</f>
        <v>36387000</v>
      </c>
    </row>
    <row r="56" spans="1:13" ht="49.5" x14ac:dyDescent="0.25">
      <c r="A56" s="231">
        <v>16</v>
      </c>
      <c r="B56" s="111" t="s">
        <v>349</v>
      </c>
      <c r="C56" s="111" t="s">
        <v>493</v>
      </c>
      <c r="D56" s="111" t="s">
        <v>316</v>
      </c>
      <c r="E56" s="111" t="s">
        <v>350</v>
      </c>
      <c r="F56" s="111">
        <v>2023</v>
      </c>
      <c r="G56" s="113" t="s">
        <v>303</v>
      </c>
      <c r="H56" s="232">
        <f t="shared" si="3"/>
        <v>240000000</v>
      </c>
      <c r="I56" s="232">
        <f>'B10-TDA2,DA3 DACĐ'!S41</f>
        <v>212709000</v>
      </c>
      <c r="J56" s="232">
        <f>'B10-TDA2,DA3 DACĐ'!T41</f>
        <v>27291000</v>
      </c>
    </row>
    <row r="57" spans="1:13" ht="66" x14ac:dyDescent="0.25">
      <c r="A57" s="231">
        <v>17</v>
      </c>
      <c r="B57" s="111" t="s">
        <v>349</v>
      </c>
      <c r="C57" s="111" t="s">
        <v>493</v>
      </c>
      <c r="D57" s="111" t="s">
        <v>316</v>
      </c>
      <c r="E57" s="111" t="s">
        <v>351</v>
      </c>
      <c r="F57" s="111">
        <v>2023</v>
      </c>
      <c r="G57" s="113" t="s">
        <v>303</v>
      </c>
      <c r="H57" s="232">
        <f t="shared" si="3"/>
        <v>120000000</v>
      </c>
      <c r="I57" s="232">
        <f>'B10-TDA2,DA3 DACĐ'!S42</f>
        <v>106355000</v>
      </c>
      <c r="J57" s="232">
        <f>'B10-TDA2,DA3 DACĐ'!T42</f>
        <v>13645000</v>
      </c>
    </row>
    <row r="58" spans="1:13" ht="49.5" x14ac:dyDescent="0.25">
      <c r="A58" s="231">
        <v>18</v>
      </c>
      <c r="B58" s="111" t="s">
        <v>352</v>
      </c>
      <c r="C58" s="111" t="s">
        <v>494</v>
      </c>
      <c r="D58" s="111" t="s">
        <v>316</v>
      </c>
      <c r="E58" s="111" t="s">
        <v>325</v>
      </c>
      <c r="F58" s="111">
        <v>2023</v>
      </c>
      <c r="G58" s="113" t="s">
        <v>303</v>
      </c>
      <c r="H58" s="232">
        <f t="shared" si="3"/>
        <v>279200000</v>
      </c>
      <c r="I58" s="232">
        <f>'B10-TDA2,DA3 DACĐ'!S43</f>
        <v>247452000</v>
      </c>
      <c r="J58" s="232">
        <f>'B10-TDA2,DA3 DACĐ'!T43</f>
        <v>31748000</v>
      </c>
    </row>
    <row r="59" spans="1:13" ht="49.5" x14ac:dyDescent="0.25">
      <c r="A59" s="231">
        <v>19</v>
      </c>
      <c r="B59" s="111" t="s">
        <v>352</v>
      </c>
      <c r="C59" s="111" t="s">
        <v>494</v>
      </c>
      <c r="D59" s="111" t="s">
        <v>316</v>
      </c>
      <c r="E59" s="111" t="s">
        <v>353</v>
      </c>
      <c r="F59" s="111">
        <v>2023</v>
      </c>
      <c r="G59" s="113" t="s">
        <v>303</v>
      </c>
      <c r="H59" s="232">
        <f t="shared" si="3"/>
        <v>360000000</v>
      </c>
      <c r="I59" s="232">
        <f>'B10-TDA2,DA3 DACĐ'!S44</f>
        <v>319064000</v>
      </c>
      <c r="J59" s="232">
        <f>'B10-TDA2,DA3 DACĐ'!T44</f>
        <v>40936000</v>
      </c>
    </row>
    <row r="60" spans="1:13" ht="49.5" x14ac:dyDescent="0.25">
      <c r="A60" s="231">
        <v>20</v>
      </c>
      <c r="B60" s="111" t="s">
        <v>354</v>
      </c>
      <c r="C60" s="111" t="s">
        <v>358</v>
      </c>
      <c r="D60" s="111" t="s">
        <v>355</v>
      </c>
      <c r="E60" s="111" t="s">
        <v>356</v>
      </c>
      <c r="F60" s="111">
        <v>2023</v>
      </c>
      <c r="G60" s="113" t="s">
        <v>303</v>
      </c>
      <c r="H60" s="232">
        <f t="shared" si="3"/>
        <v>126400000</v>
      </c>
      <c r="I60" s="232">
        <f>'B10-TDA2,DA3 DACĐ'!S45</f>
        <v>112027000</v>
      </c>
      <c r="J60" s="232">
        <f>'B10-TDA2,DA3 DACĐ'!T45</f>
        <v>14373000</v>
      </c>
    </row>
    <row r="61" spans="1:13" ht="33" x14ac:dyDescent="0.25">
      <c r="A61" s="231">
        <v>21</v>
      </c>
      <c r="B61" s="111" t="s">
        <v>354</v>
      </c>
      <c r="C61" s="111" t="s">
        <v>358</v>
      </c>
      <c r="D61" s="111" t="s">
        <v>358</v>
      </c>
      <c r="E61" s="111" t="s">
        <v>359</v>
      </c>
      <c r="F61" s="111">
        <v>2023</v>
      </c>
      <c r="G61" s="113" t="s">
        <v>303</v>
      </c>
      <c r="H61" s="232">
        <f t="shared" si="3"/>
        <v>262200000</v>
      </c>
      <c r="I61" s="232">
        <f>'B10-TDA2,DA3 DACĐ'!S46</f>
        <v>232385000</v>
      </c>
      <c r="J61" s="232">
        <f>'B10-TDA2,DA3 DACĐ'!T46</f>
        <v>29815000</v>
      </c>
    </row>
    <row r="62" spans="1:13" ht="23.25" customHeight="1" x14ac:dyDescent="0.25">
      <c r="A62" s="227" t="s">
        <v>528</v>
      </c>
      <c r="B62" s="431" t="s">
        <v>176</v>
      </c>
      <c r="C62" s="431"/>
      <c r="D62" s="431"/>
      <c r="E62" s="431"/>
      <c r="F62" s="431"/>
      <c r="G62" s="431"/>
      <c r="H62" s="233">
        <f>H63</f>
        <v>2553885000</v>
      </c>
      <c r="I62" s="233">
        <f t="shared" ref="I62:J62" si="8">I63</f>
        <v>2263481000</v>
      </c>
      <c r="J62" s="233">
        <f t="shared" si="8"/>
        <v>290404000</v>
      </c>
      <c r="K62" s="240"/>
      <c r="L62" s="240"/>
      <c r="M62" s="240"/>
    </row>
    <row r="63" spans="1:13" ht="27" customHeight="1" x14ac:dyDescent="0.25">
      <c r="A63" s="229" t="s">
        <v>32</v>
      </c>
      <c r="B63" s="430" t="s">
        <v>527</v>
      </c>
      <c r="C63" s="430"/>
      <c r="D63" s="430"/>
      <c r="E63" s="430"/>
      <c r="F63" s="430"/>
      <c r="G63" s="430"/>
      <c r="H63" s="234">
        <f>SUM(H64:H67)</f>
        <v>2553885000</v>
      </c>
      <c r="I63" s="234">
        <f t="shared" ref="I63:J63" si="9">SUM(I64:I67)</f>
        <v>2263481000</v>
      </c>
      <c r="J63" s="234">
        <f t="shared" si="9"/>
        <v>290404000</v>
      </c>
    </row>
    <row r="64" spans="1:13" ht="33" x14ac:dyDescent="0.25">
      <c r="A64" s="231">
        <v>1</v>
      </c>
      <c r="B64" s="231" t="s">
        <v>431</v>
      </c>
      <c r="C64" s="231" t="s">
        <v>425</v>
      </c>
      <c r="D64" s="231" t="s">
        <v>177</v>
      </c>
      <c r="E64" s="231" t="s">
        <v>429</v>
      </c>
      <c r="F64" s="231" t="s">
        <v>127</v>
      </c>
      <c r="G64" s="243" t="s">
        <v>430</v>
      </c>
      <c r="H64" s="232">
        <f t="shared" si="3"/>
        <v>361350000</v>
      </c>
      <c r="I64" s="232">
        <f>'B9-TDA2,DA3 DACGT'!S25</f>
        <v>320261000</v>
      </c>
      <c r="J64" s="232">
        <f>'B9-TDA2,DA3 DACGT'!T25</f>
        <v>41089000</v>
      </c>
    </row>
    <row r="65" spans="1:13" ht="82.5" x14ac:dyDescent="0.25">
      <c r="A65" s="231">
        <v>2</v>
      </c>
      <c r="B65" s="231" t="s">
        <v>178</v>
      </c>
      <c r="C65" s="231" t="s">
        <v>426</v>
      </c>
      <c r="D65" s="231" t="s">
        <v>426</v>
      </c>
      <c r="E65" s="231" t="s">
        <v>433</v>
      </c>
      <c r="F65" s="231" t="s">
        <v>127</v>
      </c>
      <c r="G65" s="243" t="s">
        <v>434</v>
      </c>
      <c r="H65" s="232">
        <f t="shared" si="3"/>
        <v>972730000</v>
      </c>
      <c r="I65" s="232">
        <f>'B9-TDA2,DA3 DACGT'!S26</f>
        <v>862120000</v>
      </c>
      <c r="J65" s="232">
        <f>'B9-TDA2,DA3 DACGT'!T26</f>
        <v>110610000</v>
      </c>
    </row>
    <row r="66" spans="1:13" ht="33" x14ac:dyDescent="0.25">
      <c r="A66" s="231">
        <v>3</v>
      </c>
      <c r="B66" s="231" t="s">
        <v>432</v>
      </c>
      <c r="C66" s="231" t="s">
        <v>427</v>
      </c>
      <c r="D66" s="231" t="s">
        <v>427</v>
      </c>
      <c r="E66" s="231" t="s">
        <v>435</v>
      </c>
      <c r="F66" s="231" t="s">
        <v>127</v>
      </c>
      <c r="G66" s="243" t="s">
        <v>424</v>
      </c>
      <c r="H66" s="232">
        <f t="shared" si="3"/>
        <v>594000000</v>
      </c>
      <c r="I66" s="232">
        <f>'B9-TDA2,DA3 DACGT'!S27</f>
        <v>526456000</v>
      </c>
      <c r="J66" s="232">
        <f>'B9-TDA2,DA3 DACGT'!T27</f>
        <v>67544000</v>
      </c>
    </row>
    <row r="67" spans="1:13" ht="49.5" x14ac:dyDescent="0.25">
      <c r="A67" s="231">
        <v>4</v>
      </c>
      <c r="B67" s="231" t="s">
        <v>437</v>
      </c>
      <c r="C67" s="231" t="s">
        <v>425</v>
      </c>
      <c r="D67" s="231" t="s">
        <v>438</v>
      </c>
      <c r="E67" s="231" t="s">
        <v>436</v>
      </c>
      <c r="F67" s="231" t="s">
        <v>127</v>
      </c>
      <c r="G67" s="243" t="s">
        <v>439</v>
      </c>
      <c r="H67" s="232">
        <f t="shared" si="3"/>
        <v>625805000</v>
      </c>
      <c r="I67" s="232">
        <f>'B9-TDA2,DA3 DACGT'!S28</f>
        <v>554644000</v>
      </c>
      <c r="J67" s="232">
        <f>'B9-TDA2,DA3 DACGT'!T28</f>
        <v>71161000</v>
      </c>
    </row>
    <row r="68" spans="1:13" ht="23.25" customHeight="1" x14ac:dyDescent="0.25">
      <c r="A68" s="227" t="s">
        <v>529</v>
      </c>
      <c r="B68" s="431" t="s">
        <v>179</v>
      </c>
      <c r="C68" s="431"/>
      <c r="D68" s="431"/>
      <c r="E68" s="431"/>
      <c r="F68" s="431"/>
      <c r="G68" s="431"/>
      <c r="H68" s="233">
        <f>H69+H72</f>
        <v>2640449000</v>
      </c>
      <c r="I68" s="233">
        <f t="shared" ref="I68:J68" si="10">I69+I72</f>
        <v>2340339000</v>
      </c>
      <c r="J68" s="233">
        <f t="shared" si="10"/>
        <v>300110000</v>
      </c>
      <c r="K68" s="240"/>
      <c r="L68" s="240"/>
      <c r="M68" s="240"/>
    </row>
    <row r="69" spans="1:13" ht="27" customHeight="1" x14ac:dyDescent="0.25">
      <c r="A69" s="229" t="s">
        <v>32</v>
      </c>
      <c r="B69" s="430" t="s">
        <v>527</v>
      </c>
      <c r="C69" s="430"/>
      <c r="D69" s="430"/>
      <c r="E69" s="430"/>
      <c r="F69" s="430"/>
      <c r="G69" s="430"/>
      <c r="H69" s="234">
        <f>SUM(H70:H71)</f>
        <v>1294790000</v>
      </c>
      <c r="I69" s="234">
        <f t="shared" ref="I69:J69" si="11">SUM(I70:I71)</f>
        <v>1147558000</v>
      </c>
      <c r="J69" s="234">
        <f t="shared" si="11"/>
        <v>147232000</v>
      </c>
    </row>
    <row r="70" spans="1:13" ht="66" x14ac:dyDescent="0.25">
      <c r="A70" s="231">
        <v>1</v>
      </c>
      <c r="B70" s="231" t="s">
        <v>442</v>
      </c>
      <c r="C70" s="231" t="s">
        <v>180</v>
      </c>
      <c r="D70" s="231" t="s">
        <v>443</v>
      </c>
      <c r="E70" s="231" t="s">
        <v>181</v>
      </c>
      <c r="F70" s="231" t="s">
        <v>182</v>
      </c>
      <c r="G70" s="243" t="s">
        <v>407</v>
      </c>
      <c r="H70" s="232">
        <f t="shared" si="3"/>
        <v>448490000</v>
      </c>
      <c r="I70" s="232">
        <f>'B9-TDA2,DA3 DACGT'!S30</f>
        <v>397492000</v>
      </c>
      <c r="J70" s="232">
        <f>'B9-TDA2,DA3 DACGT'!T30</f>
        <v>50998000</v>
      </c>
    </row>
    <row r="71" spans="1:13" ht="66" x14ac:dyDescent="0.25">
      <c r="A71" s="231">
        <v>2</v>
      </c>
      <c r="B71" s="231" t="s">
        <v>183</v>
      </c>
      <c r="C71" s="231" t="s">
        <v>184</v>
      </c>
      <c r="D71" s="231" t="s">
        <v>440</v>
      </c>
      <c r="E71" s="231" t="s">
        <v>185</v>
      </c>
      <c r="F71" s="231" t="s">
        <v>182</v>
      </c>
      <c r="G71" s="243" t="s">
        <v>407</v>
      </c>
      <c r="H71" s="232">
        <f t="shared" si="3"/>
        <v>846300000</v>
      </c>
      <c r="I71" s="232">
        <f>'B9-TDA2,DA3 DACGT'!S31</f>
        <v>750066000</v>
      </c>
      <c r="J71" s="232">
        <f>'B9-TDA2,DA3 DACGT'!T31</f>
        <v>96234000</v>
      </c>
    </row>
    <row r="72" spans="1:13" ht="27" customHeight="1" x14ac:dyDescent="0.25">
      <c r="A72" s="229" t="s">
        <v>18</v>
      </c>
      <c r="B72" s="430" t="s">
        <v>530</v>
      </c>
      <c r="C72" s="430"/>
      <c r="D72" s="430"/>
      <c r="E72" s="430"/>
      <c r="F72" s="430"/>
      <c r="G72" s="430"/>
      <c r="H72" s="234">
        <f>SUM(H73:H76)</f>
        <v>1345659000</v>
      </c>
      <c r="I72" s="234">
        <f t="shared" ref="I72:J72" si="12">SUM(I73:I76)</f>
        <v>1192781000</v>
      </c>
      <c r="J72" s="234">
        <f t="shared" si="12"/>
        <v>152878000</v>
      </c>
    </row>
    <row r="73" spans="1:13" ht="49.5" x14ac:dyDescent="0.25">
      <c r="A73" s="231">
        <v>1</v>
      </c>
      <c r="B73" s="436" t="s">
        <v>375</v>
      </c>
      <c r="C73" s="436" t="s">
        <v>537</v>
      </c>
      <c r="D73" s="231" t="s">
        <v>513</v>
      </c>
      <c r="E73" s="231" t="s">
        <v>307</v>
      </c>
      <c r="F73" s="231">
        <v>2023</v>
      </c>
      <c r="G73" s="243" t="s">
        <v>376</v>
      </c>
      <c r="H73" s="232">
        <f t="shared" si="3"/>
        <v>297830000</v>
      </c>
      <c r="I73" s="232">
        <f>'B10-TDA2,DA3 DACĐ'!S65</f>
        <v>264032000</v>
      </c>
      <c r="J73" s="232">
        <f>'B10-TDA2,DA3 DACĐ'!T65</f>
        <v>33798000</v>
      </c>
    </row>
    <row r="74" spans="1:13" ht="49.5" x14ac:dyDescent="0.25">
      <c r="A74" s="231">
        <v>2</v>
      </c>
      <c r="B74" s="436"/>
      <c r="C74" s="436"/>
      <c r="D74" s="231" t="s">
        <v>514</v>
      </c>
      <c r="E74" s="231" t="s">
        <v>307</v>
      </c>
      <c r="F74" s="231">
        <v>2023</v>
      </c>
      <c r="G74" s="243" t="s">
        <v>376</v>
      </c>
      <c r="H74" s="232">
        <f t="shared" ref="H74:H137" si="13">SUM(I74:J74)</f>
        <v>297829000</v>
      </c>
      <c r="I74" s="232">
        <f>'B10-TDA2,DA3 DACĐ'!S66</f>
        <v>264032000</v>
      </c>
      <c r="J74" s="232">
        <f>'B10-TDA2,DA3 DACĐ'!T66</f>
        <v>33797000</v>
      </c>
    </row>
    <row r="75" spans="1:13" ht="33" x14ac:dyDescent="0.25">
      <c r="A75" s="231">
        <v>3</v>
      </c>
      <c r="B75" s="437" t="s">
        <v>377</v>
      </c>
      <c r="C75" s="437" t="s">
        <v>538</v>
      </c>
      <c r="D75" s="111" t="s">
        <v>316</v>
      </c>
      <c r="E75" s="111" t="s">
        <v>378</v>
      </c>
      <c r="F75" s="111">
        <v>2023</v>
      </c>
      <c r="G75" s="113" t="s">
        <v>379</v>
      </c>
      <c r="H75" s="232">
        <f t="shared" si="13"/>
        <v>250000000</v>
      </c>
      <c r="I75" s="232">
        <f>'B10-TDA2,DA3 DACĐ'!S67</f>
        <v>221572000</v>
      </c>
      <c r="J75" s="232">
        <f>'B10-TDA2,DA3 DACĐ'!T67</f>
        <v>28428000</v>
      </c>
    </row>
    <row r="76" spans="1:13" ht="33" x14ac:dyDescent="0.25">
      <c r="A76" s="231">
        <v>4</v>
      </c>
      <c r="B76" s="437"/>
      <c r="C76" s="437"/>
      <c r="D76" s="111" t="s">
        <v>316</v>
      </c>
      <c r="E76" s="111" t="s">
        <v>380</v>
      </c>
      <c r="F76" s="111">
        <v>2023</v>
      </c>
      <c r="G76" s="113" t="s">
        <v>381</v>
      </c>
      <c r="H76" s="232">
        <f t="shared" si="13"/>
        <v>500000000</v>
      </c>
      <c r="I76" s="232">
        <f>'B10-TDA2,DA3 DACĐ'!S68</f>
        <v>443145000</v>
      </c>
      <c r="J76" s="232">
        <f>'B10-TDA2,DA3 DACĐ'!T68</f>
        <v>56855000</v>
      </c>
    </row>
    <row r="77" spans="1:13" ht="23.25" customHeight="1" x14ac:dyDescent="0.25">
      <c r="A77" s="227" t="s">
        <v>531</v>
      </c>
      <c r="B77" s="431" t="s">
        <v>186</v>
      </c>
      <c r="C77" s="431"/>
      <c r="D77" s="431"/>
      <c r="E77" s="431"/>
      <c r="F77" s="431"/>
      <c r="G77" s="431"/>
      <c r="H77" s="233">
        <f>H78+H86</f>
        <v>16107728000</v>
      </c>
      <c r="I77" s="233">
        <f t="shared" ref="I77:J77" si="14">I78+I86</f>
        <v>14276101000</v>
      </c>
      <c r="J77" s="233">
        <f t="shared" si="14"/>
        <v>1831627000</v>
      </c>
      <c r="K77" s="240"/>
      <c r="L77" s="240"/>
      <c r="M77" s="240"/>
    </row>
    <row r="78" spans="1:13" ht="27" customHeight="1" x14ac:dyDescent="0.25">
      <c r="A78" s="229" t="s">
        <v>32</v>
      </c>
      <c r="B78" s="430" t="s">
        <v>527</v>
      </c>
      <c r="C78" s="430"/>
      <c r="D78" s="430"/>
      <c r="E78" s="430"/>
      <c r="F78" s="430"/>
      <c r="G78" s="430"/>
      <c r="H78" s="234">
        <f>SUM(H79:H85)</f>
        <v>12725728000</v>
      </c>
      <c r="I78" s="234">
        <f t="shared" ref="I78:J78" si="15">SUM(I79:I85)</f>
        <v>11278673000</v>
      </c>
      <c r="J78" s="234">
        <f t="shared" si="15"/>
        <v>1447055000</v>
      </c>
    </row>
    <row r="79" spans="1:13" ht="66" x14ac:dyDescent="0.25">
      <c r="A79" s="231">
        <v>1</v>
      </c>
      <c r="B79" s="231" t="s">
        <v>188</v>
      </c>
      <c r="C79" s="231" t="s">
        <v>189</v>
      </c>
      <c r="D79" s="231" t="s">
        <v>190</v>
      </c>
      <c r="E79" s="231" t="s">
        <v>181</v>
      </c>
      <c r="F79" s="231" t="s">
        <v>146</v>
      </c>
      <c r="G79" s="243" t="s">
        <v>408</v>
      </c>
      <c r="H79" s="232">
        <f t="shared" si="13"/>
        <v>1726625000</v>
      </c>
      <c r="I79" s="232">
        <f>'B9-TDA2,DA3 DACGT'!S33</f>
        <v>1530289000</v>
      </c>
      <c r="J79" s="232">
        <f>'B9-TDA2,DA3 DACGT'!T33</f>
        <v>196336000</v>
      </c>
    </row>
    <row r="80" spans="1:13" ht="66" x14ac:dyDescent="0.25">
      <c r="A80" s="231">
        <v>2</v>
      </c>
      <c r="B80" s="231" t="s">
        <v>192</v>
      </c>
      <c r="C80" s="231" t="s">
        <v>193</v>
      </c>
      <c r="D80" s="231" t="s">
        <v>195</v>
      </c>
      <c r="E80" s="231" t="s">
        <v>194</v>
      </c>
      <c r="F80" s="231" t="s">
        <v>153</v>
      </c>
      <c r="G80" s="243" t="s">
        <v>408</v>
      </c>
      <c r="H80" s="232">
        <f t="shared" si="13"/>
        <v>2486058000</v>
      </c>
      <c r="I80" s="232">
        <f>'B9-TDA2,DA3 DACGT'!S34</f>
        <v>2203366000</v>
      </c>
      <c r="J80" s="232">
        <f>'B9-TDA2,DA3 DACGT'!T34</f>
        <v>282692000</v>
      </c>
    </row>
    <row r="81" spans="1:10" ht="66" x14ac:dyDescent="0.25">
      <c r="A81" s="231">
        <v>3</v>
      </c>
      <c r="B81" s="231" t="s">
        <v>197</v>
      </c>
      <c r="C81" s="231" t="s">
        <v>198</v>
      </c>
      <c r="D81" s="231" t="s">
        <v>444</v>
      </c>
      <c r="E81" s="231" t="s">
        <v>199</v>
      </c>
      <c r="F81" s="231" t="s">
        <v>146</v>
      </c>
      <c r="G81" s="243" t="s">
        <v>162</v>
      </c>
      <c r="H81" s="232">
        <f t="shared" si="13"/>
        <v>2297912000</v>
      </c>
      <c r="I81" s="232">
        <f>'B9-TDA2,DA3 DACGT'!S35</f>
        <v>2036614000</v>
      </c>
      <c r="J81" s="232">
        <f>'B9-TDA2,DA3 DACGT'!T35</f>
        <v>261298000</v>
      </c>
    </row>
    <row r="82" spans="1:10" ht="66" x14ac:dyDescent="0.25">
      <c r="A82" s="231">
        <v>4</v>
      </c>
      <c r="B82" s="231" t="s">
        <v>200</v>
      </c>
      <c r="C82" s="231" t="s">
        <v>193</v>
      </c>
      <c r="D82" s="231" t="s">
        <v>195</v>
      </c>
      <c r="E82" s="231" t="s">
        <v>201</v>
      </c>
      <c r="F82" s="231" t="s">
        <v>153</v>
      </c>
      <c r="G82" s="243" t="s">
        <v>166</v>
      </c>
      <c r="H82" s="232">
        <f t="shared" si="13"/>
        <v>2420741000</v>
      </c>
      <c r="I82" s="232">
        <f>'B9-TDA2,DA3 DACGT'!S36</f>
        <v>2145476000</v>
      </c>
      <c r="J82" s="232">
        <f>'B9-TDA2,DA3 DACGT'!T36</f>
        <v>275265000</v>
      </c>
    </row>
    <row r="83" spans="1:10" ht="66" x14ac:dyDescent="0.25">
      <c r="A83" s="231">
        <v>5</v>
      </c>
      <c r="B83" s="231" t="s">
        <v>202</v>
      </c>
      <c r="C83" s="231" t="s">
        <v>203</v>
      </c>
      <c r="D83" s="231" t="s">
        <v>204</v>
      </c>
      <c r="E83" s="231" t="s">
        <v>181</v>
      </c>
      <c r="F83" s="231" t="s">
        <v>146</v>
      </c>
      <c r="G83" s="243" t="s">
        <v>162</v>
      </c>
      <c r="H83" s="232">
        <f t="shared" si="13"/>
        <v>1726625000</v>
      </c>
      <c r="I83" s="232">
        <f>'B9-TDA2,DA3 DACGT'!S37</f>
        <v>1530289000</v>
      </c>
      <c r="J83" s="232">
        <f>'B9-TDA2,DA3 DACGT'!T37</f>
        <v>196336000</v>
      </c>
    </row>
    <row r="84" spans="1:10" ht="66" x14ac:dyDescent="0.25">
      <c r="A84" s="231">
        <v>6</v>
      </c>
      <c r="B84" s="231" t="s">
        <v>205</v>
      </c>
      <c r="C84" s="231" t="s">
        <v>193</v>
      </c>
      <c r="D84" s="231" t="s">
        <v>195</v>
      </c>
      <c r="E84" s="231" t="s">
        <v>206</v>
      </c>
      <c r="F84" s="231" t="s">
        <v>153</v>
      </c>
      <c r="G84" s="243" t="s">
        <v>166</v>
      </c>
      <c r="H84" s="232">
        <f t="shared" si="13"/>
        <v>1120726000</v>
      </c>
      <c r="I84" s="232">
        <f>'B9-TDA2,DA3 DACGT'!S38</f>
        <v>993287000</v>
      </c>
      <c r="J84" s="232">
        <f>'B9-TDA2,DA3 DACGT'!T38</f>
        <v>127439000</v>
      </c>
    </row>
    <row r="85" spans="1:10" ht="66" x14ac:dyDescent="0.25">
      <c r="A85" s="231">
        <v>7</v>
      </c>
      <c r="B85" s="231" t="s">
        <v>207</v>
      </c>
      <c r="C85" s="231" t="s">
        <v>445</v>
      </c>
      <c r="D85" s="231" t="s">
        <v>209</v>
      </c>
      <c r="E85" s="231" t="s">
        <v>208</v>
      </c>
      <c r="F85" s="231" t="s">
        <v>153</v>
      </c>
      <c r="G85" s="243" t="s">
        <v>166</v>
      </c>
      <c r="H85" s="232">
        <f t="shared" si="13"/>
        <v>947041000</v>
      </c>
      <c r="I85" s="232">
        <f>'B9-TDA2,DA3 DACGT'!S39</f>
        <v>839352000</v>
      </c>
      <c r="J85" s="232">
        <f>'B9-TDA2,DA3 DACGT'!T39</f>
        <v>107689000</v>
      </c>
    </row>
    <row r="86" spans="1:10" ht="27" customHeight="1" x14ac:dyDescent="0.25">
      <c r="A86" s="229" t="s">
        <v>18</v>
      </c>
      <c r="B86" s="430" t="s">
        <v>530</v>
      </c>
      <c r="C86" s="430"/>
      <c r="D86" s="430"/>
      <c r="E86" s="430"/>
      <c r="F86" s="430"/>
      <c r="G86" s="430"/>
      <c r="H86" s="234">
        <f>SUM(H87:H102)</f>
        <v>3382000000</v>
      </c>
      <c r="I86" s="234">
        <f t="shared" ref="I86:J86" si="16">SUM(I87:I102)</f>
        <v>2997428000</v>
      </c>
      <c r="J86" s="234">
        <f t="shared" si="16"/>
        <v>384572000</v>
      </c>
    </row>
    <row r="87" spans="1:10" ht="33" x14ac:dyDescent="0.25">
      <c r="A87" s="231">
        <v>1</v>
      </c>
      <c r="B87" s="231" t="s">
        <v>462</v>
      </c>
      <c r="C87" s="231" t="s">
        <v>495</v>
      </c>
      <c r="D87" s="231" t="s">
        <v>495</v>
      </c>
      <c r="E87" s="231" t="s">
        <v>360</v>
      </c>
      <c r="F87" s="231" t="s">
        <v>127</v>
      </c>
      <c r="G87" s="243" t="s">
        <v>511</v>
      </c>
      <c r="H87" s="232">
        <f t="shared" si="13"/>
        <v>150000000</v>
      </c>
      <c r="I87" s="232">
        <f>'B10-TDA2,DA3 DACĐ'!S48</f>
        <v>132943000</v>
      </c>
      <c r="J87" s="232">
        <f>'B10-TDA2,DA3 DACĐ'!T48</f>
        <v>17057000</v>
      </c>
    </row>
    <row r="88" spans="1:10" ht="33" x14ac:dyDescent="0.25">
      <c r="A88" s="231">
        <v>2</v>
      </c>
      <c r="B88" s="231" t="s">
        <v>463</v>
      </c>
      <c r="C88" s="231" t="s">
        <v>496</v>
      </c>
      <c r="D88" s="231" t="s">
        <v>496</v>
      </c>
      <c r="E88" s="231" t="s">
        <v>360</v>
      </c>
      <c r="F88" s="231" t="s">
        <v>127</v>
      </c>
      <c r="G88" s="243" t="s">
        <v>511</v>
      </c>
      <c r="H88" s="232">
        <f t="shared" si="13"/>
        <v>200000000</v>
      </c>
      <c r="I88" s="232">
        <f>'B10-TDA2,DA3 DACĐ'!S49</f>
        <v>177258000</v>
      </c>
      <c r="J88" s="232">
        <f>'B10-TDA2,DA3 DACĐ'!T49</f>
        <v>22742000</v>
      </c>
    </row>
    <row r="89" spans="1:10" ht="33" x14ac:dyDescent="0.25">
      <c r="A89" s="231">
        <v>3</v>
      </c>
      <c r="B89" s="111" t="s">
        <v>464</v>
      </c>
      <c r="C89" s="111" t="s">
        <v>497</v>
      </c>
      <c r="D89" s="111" t="s">
        <v>497</v>
      </c>
      <c r="E89" s="111" t="s">
        <v>360</v>
      </c>
      <c r="F89" s="111" t="s">
        <v>127</v>
      </c>
      <c r="G89" s="113" t="s">
        <v>511</v>
      </c>
      <c r="H89" s="232">
        <f t="shared" si="13"/>
        <v>200000000</v>
      </c>
      <c r="I89" s="232">
        <f>'B10-TDA2,DA3 DACĐ'!S50</f>
        <v>177258000</v>
      </c>
      <c r="J89" s="232">
        <f>'B10-TDA2,DA3 DACĐ'!T50</f>
        <v>22742000</v>
      </c>
    </row>
    <row r="90" spans="1:10" ht="33" x14ac:dyDescent="0.25">
      <c r="A90" s="231">
        <v>4</v>
      </c>
      <c r="B90" s="245" t="s">
        <v>465</v>
      </c>
      <c r="C90" s="245" t="s">
        <v>362</v>
      </c>
      <c r="D90" s="111" t="s">
        <v>362</v>
      </c>
      <c r="E90" s="111" t="s">
        <v>361</v>
      </c>
      <c r="F90" s="111" t="s">
        <v>127</v>
      </c>
      <c r="G90" s="113" t="s">
        <v>557</v>
      </c>
      <c r="H90" s="232">
        <f t="shared" si="13"/>
        <v>250000000</v>
      </c>
      <c r="I90" s="232">
        <f>'B10-TDA2,DA3 DACĐ'!S51</f>
        <v>221572000</v>
      </c>
      <c r="J90" s="232">
        <f>'B10-TDA2,DA3 DACĐ'!T51</f>
        <v>28428000</v>
      </c>
    </row>
    <row r="91" spans="1:10" ht="33" x14ac:dyDescent="0.25">
      <c r="A91" s="231">
        <v>5</v>
      </c>
      <c r="B91" s="245" t="s">
        <v>466</v>
      </c>
      <c r="C91" s="245" t="s">
        <v>363</v>
      </c>
      <c r="D91" s="111" t="s">
        <v>363</v>
      </c>
      <c r="E91" s="111" t="s">
        <v>360</v>
      </c>
      <c r="F91" s="111" t="s">
        <v>127</v>
      </c>
      <c r="G91" s="113" t="s">
        <v>511</v>
      </c>
      <c r="H91" s="232">
        <f t="shared" si="13"/>
        <v>200000000</v>
      </c>
      <c r="I91" s="232">
        <f>'B10-TDA2,DA3 DACĐ'!S52</f>
        <v>177258000</v>
      </c>
      <c r="J91" s="232">
        <f>'B10-TDA2,DA3 DACĐ'!T52</f>
        <v>22742000</v>
      </c>
    </row>
    <row r="92" spans="1:10" ht="33" x14ac:dyDescent="0.25">
      <c r="A92" s="231">
        <v>6</v>
      </c>
      <c r="B92" s="246" t="s">
        <v>467</v>
      </c>
      <c r="C92" s="246" t="s">
        <v>364</v>
      </c>
      <c r="D92" s="111" t="s">
        <v>364</v>
      </c>
      <c r="E92" s="247" t="s">
        <v>361</v>
      </c>
      <c r="F92" s="111" t="s">
        <v>127</v>
      </c>
      <c r="G92" s="113" t="s">
        <v>557</v>
      </c>
      <c r="H92" s="232">
        <f t="shared" si="13"/>
        <v>250000000</v>
      </c>
      <c r="I92" s="232">
        <f>'B10-TDA2,DA3 DACĐ'!S53</f>
        <v>221572000</v>
      </c>
      <c r="J92" s="232">
        <f>'B10-TDA2,DA3 DACĐ'!T53</f>
        <v>28428000</v>
      </c>
    </row>
    <row r="93" spans="1:10" ht="33" x14ac:dyDescent="0.25">
      <c r="A93" s="231">
        <v>7</v>
      </c>
      <c r="B93" s="111" t="s">
        <v>468</v>
      </c>
      <c r="C93" s="111" t="s">
        <v>498</v>
      </c>
      <c r="D93" s="111" t="s">
        <v>498</v>
      </c>
      <c r="E93" s="247" t="s">
        <v>361</v>
      </c>
      <c r="F93" s="111" t="s">
        <v>127</v>
      </c>
      <c r="G93" s="113" t="s">
        <v>557</v>
      </c>
      <c r="H93" s="232">
        <f t="shared" si="13"/>
        <v>150000000</v>
      </c>
      <c r="I93" s="232">
        <f>'B10-TDA2,DA3 DACĐ'!S54</f>
        <v>132943000</v>
      </c>
      <c r="J93" s="232">
        <f>'B10-TDA2,DA3 DACĐ'!T54</f>
        <v>17057000</v>
      </c>
    </row>
    <row r="94" spans="1:10" ht="33" x14ac:dyDescent="0.25">
      <c r="A94" s="231">
        <v>8</v>
      </c>
      <c r="B94" s="111" t="s">
        <v>365</v>
      </c>
      <c r="C94" s="111" t="s">
        <v>366</v>
      </c>
      <c r="D94" s="111" t="s">
        <v>366</v>
      </c>
      <c r="E94" s="247" t="s">
        <v>360</v>
      </c>
      <c r="F94" s="111" t="s">
        <v>127</v>
      </c>
      <c r="G94" s="113" t="s">
        <v>557</v>
      </c>
      <c r="H94" s="232">
        <f t="shared" si="13"/>
        <v>150000000</v>
      </c>
      <c r="I94" s="232">
        <f>'B10-TDA2,DA3 DACĐ'!S55</f>
        <v>132943000</v>
      </c>
      <c r="J94" s="232">
        <f>'B10-TDA2,DA3 DACĐ'!T55</f>
        <v>17057000</v>
      </c>
    </row>
    <row r="95" spans="1:10" ht="33" x14ac:dyDescent="0.25">
      <c r="A95" s="231">
        <v>9</v>
      </c>
      <c r="B95" s="111" t="s">
        <v>469</v>
      </c>
      <c r="C95" s="111" t="s">
        <v>499</v>
      </c>
      <c r="D95" s="111" t="s">
        <v>499</v>
      </c>
      <c r="E95" s="111" t="s">
        <v>367</v>
      </c>
      <c r="F95" s="111" t="s">
        <v>127</v>
      </c>
      <c r="G95" s="113" t="s">
        <v>558</v>
      </c>
      <c r="H95" s="232">
        <f t="shared" si="13"/>
        <v>150000000</v>
      </c>
      <c r="I95" s="232">
        <f>'B10-TDA2,DA3 DACĐ'!S56</f>
        <v>132943000</v>
      </c>
      <c r="J95" s="232">
        <f>'B10-TDA2,DA3 DACĐ'!T56</f>
        <v>17057000</v>
      </c>
    </row>
    <row r="96" spans="1:10" ht="33" x14ac:dyDescent="0.25">
      <c r="A96" s="231">
        <v>10</v>
      </c>
      <c r="B96" s="111" t="s">
        <v>472</v>
      </c>
      <c r="C96" s="111" t="s">
        <v>470</v>
      </c>
      <c r="D96" s="111" t="s">
        <v>470</v>
      </c>
      <c r="E96" s="111" t="s">
        <v>360</v>
      </c>
      <c r="F96" s="111" t="s">
        <v>127</v>
      </c>
      <c r="G96" s="113" t="s">
        <v>511</v>
      </c>
      <c r="H96" s="232">
        <f t="shared" si="13"/>
        <v>250000000</v>
      </c>
      <c r="I96" s="232">
        <f>'B10-TDA2,DA3 DACĐ'!S57</f>
        <v>221572000</v>
      </c>
      <c r="J96" s="232">
        <f>'B10-TDA2,DA3 DACĐ'!T57</f>
        <v>28428000</v>
      </c>
    </row>
    <row r="97" spans="1:13" ht="33" x14ac:dyDescent="0.25">
      <c r="A97" s="231">
        <v>11</v>
      </c>
      <c r="B97" s="111" t="s">
        <v>473</v>
      </c>
      <c r="C97" s="111" t="s">
        <v>471</v>
      </c>
      <c r="D97" s="111" t="s">
        <v>471</v>
      </c>
      <c r="E97" s="111" t="s">
        <v>368</v>
      </c>
      <c r="F97" s="111" t="s">
        <v>127</v>
      </c>
      <c r="G97" s="113" t="s">
        <v>511</v>
      </c>
      <c r="H97" s="232">
        <f t="shared" si="13"/>
        <v>182000000</v>
      </c>
      <c r="I97" s="232">
        <f>'B10-TDA2,DA3 DACĐ'!S58</f>
        <v>161305000</v>
      </c>
      <c r="J97" s="232">
        <f>'B10-TDA2,DA3 DACĐ'!T58</f>
        <v>20695000</v>
      </c>
    </row>
    <row r="98" spans="1:13" ht="33" x14ac:dyDescent="0.25">
      <c r="A98" s="231">
        <v>12</v>
      </c>
      <c r="B98" s="111" t="s">
        <v>474</v>
      </c>
      <c r="C98" s="111" t="s">
        <v>369</v>
      </c>
      <c r="D98" s="111" t="s">
        <v>369</v>
      </c>
      <c r="E98" s="111" t="s">
        <v>361</v>
      </c>
      <c r="F98" s="111" t="s">
        <v>127</v>
      </c>
      <c r="G98" s="113" t="s">
        <v>557</v>
      </c>
      <c r="H98" s="232">
        <f t="shared" si="13"/>
        <v>350000000</v>
      </c>
      <c r="I98" s="232">
        <f>'B10-TDA2,DA3 DACĐ'!S59</f>
        <v>310201000</v>
      </c>
      <c r="J98" s="232">
        <f>'B10-TDA2,DA3 DACĐ'!T59</f>
        <v>39799000</v>
      </c>
    </row>
    <row r="99" spans="1:13" ht="33" x14ac:dyDescent="0.25">
      <c r="A99" s="231">
        <v>13</v>
      </c>
      <c r="B99" s="111" t="s">
        <v>475</v>
      </c>
      <c r="C99" s="111" t="s">
        <v>370</v>
      </c>
      <c r="D99" s="111" t="s">
        <v>370</v>
      </c>
      <c r="E99" s="111" t="s">
        <v>361</v>
      </c>
      <c r="F99" s="111" t="s">
        <v>127</v>
      </c>
      <c r="G99" s="113" t="s">
        <v>557</v>
      </c>
      <c r="H99" s="232">
        <f t="shared" si="13"/>
        <v>250000000</v>
      </c>
      <c r="I99" s="232">
        <f>'B10-TDA2,DA3 DACĐ'!S60</f>
        <v>221572000</v>
      </c>
      <c r="J99" s="232">
        <f>'B10-TDA2,DA3 DACĐ'!T60</f>
        <v>28428000</v>
      </c>
    </row>
    <row r="100" spans="1:13" ht="33" x14ac:dyDescent="0.25">
      <c r="A100" s="231">
        <v>14</v>
      </c>
      <c r="B100" s="111" t="s">
        <v>196</v>
      </c>
      <c r="C100" s="111" t="s">
        <v>371</v>
      </c>
      <c r="D100" s="111" t="s">
        <v>371</v>
      </c>
      <c r="E100" s="111" t="s">
        <v>361</v>
      </c>
      <c r="F100" s="111" t="s">
        <v>127</v>
      </c>
      <c r="G100" s="113" t="s">
        <v>557</v>
      </c>
      <c r="H100" s="232">
        <f t="shared" si="13"/>
        <v>300000000</v>
      </c>
      <c r="I100" s="232">
        <f>'B10-TDA2,DA3 DACĐ'!S61</f>
        <v>265887000</v>
      </c>
      <c r="J100" s="232">
        <f>'B10-TDA2,DA3 DACĐ'!T61</f>
        <v>34113000</v>
      </c>
    </row>
    <row r="101" spans="1:13" ht="33" x14ac:dyDescent="0.25">
      <c r="A101" s="231">
        <v>15</v>
      </c>
      <c r="B101" s="111" t="s">
        <v>476</v>
      </c>
      <c r="C101" s="111" t="s">
        <v>372</v>
      </c>
      <c r="D101" s="111" t="s">
        <v>372</v>
      </c>
      <c r="E101" s="111" t="s">
        <v>368</v>
      </c>
      <c r="F101" s="111" t="s">
        <v>127</v>
      </c>
      <c r="G101" s="113" t="s">
        <v>511</v>
      </c>
      <c r="H101" s="232">
        <f t="shared" si="13"/>
        <v>250000000</v>
      </c>
      <c r="I101" s="232">
        <f>'B10-TDA2,DA3 DACĐ'!S62</f>
        <v>221572000</v>
      </c>
      <c r="J101" s="232">
        <f>'B10-TDA2,DA3 DACĐ'!T62</f>
        <v>28428000</v>
      </c>
    </row>
    <row r="102" spans="1:13" ht="33" x14ac:dyDescent="0.25">
      <c r="A102" s="111">
        <v>16</v>
      </c>
      <c r="B102" s="111" t="s">
        <v>373</v>
      </c>
      <c r="C102" s="111" t="s">
        <v>374</v>
      </c>
      <c r="D102" s="111" t="s">
        <v>374</v>
      </c>
      <c r="E102" s="111" t="s">
        <v>361</v>
      </c>
      <c r="F102" s="111" t="s">
        <v>127</v>
      </c>
      <c r="G102" s="113" t="s">
        <v>557</v>
      </c>
      <c r="H102" s="232">
        <f t="shared" si="13"/>
        <v>100000000</v>
      </c>
      <c r="I102" s="232">
        <f>'B10-TDA2,DA3 DACĐ'!S63</f>
        <v>88629000</v>
      </c>
      <c r="J102" s="232">
        <f>'B10-TDA2,DA3 DACĐ'!T63</f>
        <v>11371000</v>
      </c>
    </row>
    <row r="103" spans="1:13" ht="23.25" customHeight="1" x14ac:dyDescent="0.25">
      <c r="A103" s="227" t="s">
        <v>532</v>
      </c>
      <c r="B103" s="431" t="s">
        <v>211</v>
      </c>
      <c r="C103" s="431"/>
      <c r="D103" s="431"/>
      <c r="E103" s="431"/>
      <c r="F103" s="431"/>
      <c r="G103" s="431"/>
      <c r="H103" s="233">
        <f>H104+H112</f>
        <v>7678554000</v>
      </c>
      <c r="I103" s="233">
        <f t="shared" ref="I103:J103" si="17">I104+I112</f>
        <v>6805417000</v>
      </c>
      <c r="J103" s="233">
        <f t="shared" si="17"/>
        <v>873137000</v>
      </c>
      <c r="K103" s="240"/>
      <c r="L103" s="240"/>
      <c r="M103" s="240"/>
    </row>
    <row r="104" spans="1:13" ht="27" customHeight="1" x14ac:dyDescent="0.25">
      <c r="A104" s="229" t="s">
        <v>32</v>
      </c>
      <c r="B104" s="430" t="s">
        <v>527</v>
      </c>
      <c r="C104" s="430"/>
      <c r="D104" s="430"/>
      <c r="E104" s="430"/>
      <c r="F104" s="430"/>
      <c r="G104" s="430"/>
      <c r="H104" s="234">
        <f>SUM(H105:H111)</f>
        <v>5648554000</v>
      </c>
      <c r="I104" s="234">
        <f t="shared" ref="I104:J104" si="18">SUM(I105:I111)</f>
        <v>5006251000</v>
      </c>
      <c r="J104" s="234">
        <f t="shared" si="18"/>
        <v>642303000</v>
      </c>
    </row>
    <row r="105" spans="1:13" ht="66" x14ac:dyDescent="0.25">
      <c r="A105" s="231">
        <v>1</v>
      </c>
      <c r="B105" s="231" t="s">
        <v>212</v>
      </c>
      <c r="C105" s="231" t="s">
        <v>213</v>
      </c>
      <c r="D105" s="231" t="s">
        <v>446</v>
      </c>
      <c r="E105" s="231" t="s">
        <v>214</v>
      </c>
      <c r="F105" s="231" t="s">
        <v>216</v>
      </c>
      <c r="G105" s="243" t="s">
        <v>215</v>
      </c>
      <c r="H105" s="232">
        <f t="shared" si="13"/>
        <v>1183400000</v>
      </c>
      <c r="I105" s="232">
        <f>'B9-TDA2,DA3 DACGT'!S41</f>
        <v>1048835000</v>
      </c>
      <c r="J105" s="232">
        <f>'B9-TDA2,DA3 DACGT'!T41</f>
        <v>134565000</v>
      </c>
    </row>
    <row r="106" spans="1:13" ht="66" x14ac:dyDescent="0.25">
      <c r="A106" s="231">
        <v>2</v>
      </c>
      <c r="B106" s="231" t="s">
        <v>217</v>
      </c>
      <c r="C106" s="231" t="s">
        <v>218</v>
      </c>
      <c r="D106" s="231" t="s">
        <v>447</v>
      </c>
      <c r="E106" s="231" t="s">
        <v>219</v>
      </c>
      <c r="F106" s="231" t="s">
        <v>216</v>
      </c>
      <c r="G106" s="243" t="s">
        <v>220</v>
      </c>
      <c r="H106" s="232">
        <f t="shared" si="13"/>
        <v>436299000</v>
      </c>
      <c r="I106" s="232">
        <f>'B9-TDA2,DA3 DACGT'!S42</f>
        <v>386687000</v>
      </c>
      <c r="J106" s="232">
        <f>'B9-TDA2,DA3 DACGT'!T42</f>
        <v>49612000</v>
      </c>
    </row>
    <row r="107" spans="1:13" ht="66" x14ac:dyDescent="0.25">
      <c r="A107" s="231">
        <v>3</v>
      </c>
      <c r="B107" s="231" t="s">
        <v>221</v>
      </c>
      <c r="C107" s="231" t="s">
        <v>448</v>
      </c>
      <c r="D107" s="231" t="s">
        <v>224</v>
      </c>
      <c r="E107" s="231" t="s">
        <v>222</v>
      </c>
      <c r="F107" s="231" t="s">
        <v>216</v>
      </c>
      <c r="G107" s="243" t="s">
        <v>223</v>
      </c>
      <c r="H107" s="232">
        <f t="shared" si="13"/>
        <v>431630000</v>
      </c>
      <c r="I107" s="232">
        <f>'B9-TDA2,DA3 DACGT'!S43</f>
        <v>382549000</v>
      </c>
      <c r="J107" s="232">
        <f>'B9-TDA2,DA3 DACGT'!T43</f>
        <v>49081000</v>
      </c>
    </row>
    <row r="108" spans="1:13" ht="66" x14ac:dyDescent="0.25">
      <c r="A108" s="231">
        <v>4</v>
      </c>
      <c r="B108" s="231" t="s">
        <v>225</v>
      </c>
      <c r="C108" s="231" t="s">
        <v>226</v>
      </c>
      <c r="D108" s="231" t="s">
        <v>228</v>
      </c>
      <c r="E108" s="231" t="s">
        <v>227</v>
      </c>
      <c r="F108" s="231" t="s">
        <v>216</v>
      </c>
      <c r="G108" s="243" t="s">
        <v>215</v>
      </c>
      <c r="H108" s="232">
        <f t="shared" si="13"/>
        <v>2027050000</v>
      </c>
      <c r="I108" s="232">
        <f>'B9-TDA2,DA3 DACGT'!S44</f>
        <v>1796552000</v>
      </c>
      <c r="J108" s="232">
        <f>'B9-TDA2,DA3 DACGT'!T44</f>
        <v>230498000</v>
      </c>
    </row>
    <row r="109" spans="1:13" ht="66" x14ac:dyDescent="0.25">
      <c r="A109" s="231">
        <v>5</v>
      </c>
      <c r="B109" s="231" t="s">
        <v>229</v>
      </c>
      <c r="C109" s="231" t="s">
        <v>230</v>
      </c>
      <c r="D109" s="231" t="s">
        <v>231</v>
      </c>
      <c r="E109" s="231" t="s">
        <v>219</v>
      </c>
      <c r="F109" s="231" t="s">
        <v>216</v>
      </c>
      <c r="G109" s="243" t="s">
        <v>215</v>
      </c>
      <c r="H109" s="232">
        <f t="shared" si="13"/>
        <v>617175000</v>
      </c>
      <c r="I109" s="232">
        <f>'B9-TDA2,DA3 DACGT'!S45</f>
        <v>546995000</v>
      </c>
      <c r="J109" s="232">
        <f>'B9-TDA2,DA3 DACGT'!T45</f>
        <v>70180000</v>
      </c>
    </row>
    <row r="110" spans="1:13" ht="66" x14ac:dyDescent="0.25">
      <c r="A110" s="231">
        <v>6</v>
      </c>
      <c r="B110" s="231" t="s">
        <v>232</v>
      </c>
      <c r="C110" s="231" t="s">
        <v>233</v>
      </c>
      <c r="D110" s="231" t="s">
        <v>235</v>
      </c>
      <c r="E110" s="231" t="s">
        <v>449</v>
      </c>
      <c r="F110" s="231" t="s">
        <v>236</v>
      </c>
      <c r="G110" s="243" t="s">
        <v>234</v>
      </c>
      <c r="H110" s="232">
        <f t="shared" si="13"/>
        <v>503000000</v>
      </c>
      <c r="I110" s="232">
        <f>'B9-TDA2,DA3 DACGT'!S46</f>
        <v>445803000</v>
      </c>
      <c r="J110" s="232">
        <f>'B9-TDA2,DA3 DACGT'!T46</f>
        <v>57197000</v>
      </c>
    </row>
    <row r="111" spans="1:13" ht="66" x14ac:dyDescent="0.25">
      <c r="A111" s="231">
        <v>7</v>
      </c>
      <c r="B111" s="231" t="s">
        <v>450</v>
      </c>
      <c r="C111" s="231" t="s">
        <v>237</v>
      </c>
      <c r="D111" s="231" t="s">
        <v>240</v>
      </c>
      <c r="E111" s="231" t="s">
        <v>238</v>
      </c>
      <c r="F111" s="231" t="s">
        <v>241</v>
      </c>
      <c r="G111" s="243" t="s">
        <v>239</v>
      </c>
      <c r="H111" s="232">
        <f t="shared" si="13"/>
        <v>450000000</v>
      </c>
      <c r="I111" s="232">
        <f>'B9-TDA2,DA3 DACGT'!S47</f>
        <v>398830000</v>
      </c>
      <c r="J111" s="232">
        <f>'B9-TDA2,DA3 DACGT'!T47</f>
        <v>51170000</v>
      </c>
    </row>
    <row r="112" spans="1:13" ht="27" customHeight="1" x14ac:dyDescent="0.25">
      <c r="A112" s="229" t="s">
        <v>18</v>
      </c>
      <c r="B112" s="430" t="s">
        <v>530</v>
      </c>
      <c r="C112" s="430"/>
      <c r="D112" s="430"/>
      <c r="E112" s="430"/>
      <c r="F112" s="430"/>
      <c r="G112" s="430"/>
      <c r="H112" s="234">
        <f>SUM(H113:H119)</f>
        <v>2030000000</v>
      </c>
      <c r="I112" s="234">
        <f t="shared" ref="I112:J112" si="19">SUM(I113:I119)</f>
        <v>1799166000</v>
      </c>
      <c r="J112" s="234">
        <f t="shared" si="19"/>
        <v>230834000</v>
      </c>
    </row>
    <row r="113" spans="1:13" ht="49.5" x14ac:dyDescent="0.25">
      <c r="A113" s="231">
        <v>1</v>
      </c>
      <c r="B113" s="231" t="s">
        <v>500</v>
      </c>
      <c r="C113" s="231" t="s">
        <v>382</v>
      </c>
      <c r="D113" s="231" t="s">
        <v>382</v>
      </c>
      <c r="E113" s="231" t="s">
        <v>383</v>
      </c>
      <c r="F113" s="231">
        <v>2023</v>
      </c>
      <c r="G113" s="243" t="s">
        <v>384</v>
      </c>
      <c r="H113" s="232">
        <f t="shared" si="13"/>
        <v>400000000</v>
      </c>
      <c r="I113" s="232">
        <f>'B10-TDA2,DA3 DACĐ'!S70</f>
        <v>354516000</v>
      </c>
      <c r="J113" s="232">
        <f>'B10-TDA2,DA3 DACĐ'!T70</f>
        <v>45484000</v>
      </c>
    </row>
    <row r="114" spans="1:13" ht="49.5" x14ac:dyDescent="0.25">
      <c r="A114" s="231">
        <v>2</v>
      </c>
      <c r="B114" s="231" t="s">
        <v>500</v>
      </c>
      <c r="C114" s="231" t="s">
        <v>385</v>
      </c>
      <c r="D114" s="231" t="s">
        <v>385</v>
      </c>
      <c r="E114" s="231" t="s">
        <v>386</v>
      </c>
      <c r="F114" s="231">
        <v>2023</v>
      </c>
      <c r="G114" s="243" t="s">
        <v>384</v>
      </c>
      <c r="H114" s="232">
        <f t="shared" si="13"/>
        <v>150000000</v>
      </c>
      <c r="I114" s="232">
        <f>'B10-TDA2,DA3 DACĐ'!S71</f>
        <v>132943000</v>
      </c>
      <c r="J114" s="232">
        <f>'B10-TDA2,DA3 DACĐ'!T71</f>
        <v>17057000</v>
      </c>
    </row>
    <row r="115" spans="1:13" ht="49.5" x14ac:dyDescent="0.25">
      <c r="A115" s="231">
        <v>3</v>
      </c>
      <c r="B115" s="111" t="s">
        <v>477</v>
      </c>
      <c r="C115" s="111" t="s">
        <v>387</v>
      </c>
      <c r="D115" s="111" t="s">
        <v>387</v>
      </c>
      <c r="E115" s="111" t="s">
        <v>388</v>
      </c>
      <c r="F115" s="111">
        <v>2023</v>
      </c>
      <c r="G115" s="113" t="s">
        <v>384</v>
      </c>
      <c r="H115" s="232">
        <f t="shared" si="13"/>
        <v>250000000</v>
      </c>
      <c r="I115" s="232">
        <f>'B10-TDA2,DA3 DACĐ'!S72</f>
        <v>221572000</v>
      </c>
      <c r="J115" s="232">
        <f>'B10-TDA2,DA3 DACĐ'!T72</f>
        <v>28428000</v>
      </c>
    </row>
    <row r="116" spans="1:13" ht="49.5" x14ac:dyDescent="0.25">
      <c r="A116" s="231">
        <v>4</v>
      </c>
      <c r="B116" s="245" t="s">
        <v>389</v>
      </c>
      <c r="C116" s="245" t="s">
        <v>390</v>
      </c>
      <c r="D116" s="111" t="s">
        <v>390</v>
      </c>
      <c r="E116" s="111" t="s">
        <v>391</v>
      </c>
      <c r="F116" s="111">
        <v>2023</v>
      </c>
      <c r="G116" s="113" t="s">
        <v>384</v>
      </c>
      <c r="H116" s="232">
        <f t="shared" si="13"/>
        <v>230000000</v>
      </c>
      <c r="I116" s="232">
        <f>'B10-TDA2,DA3 DACĐ'!S73</f>
        <v>203846000</v>
      </c>
      <c r="J116" s="232">
        <f>'B10-TDA2,DA3 DACĐ'!T73</f>
        <v>26154000</v>
      </c>
    </row>
    <row r="117" spans="1:13" ht="33" x14ac:dyDescent="0.25">
      <c r="A117" s="231">
        <v>5</v>
      </c>
      <c r="B117" s="245" t="s">
        <v>392</v>
      </c>
      <c r="C117" s="245" t="s">
        <v>393</v>
      </c>
      <c r="D117" s="111" t="s">
        <v>395</v>
      </c>
      <c r="E117" s="111" t="s">
        <v>394</v>
      </c>
      <c r="F117" s="111">
        <v>2023</v>
      </c>
      <c r="G117" s="113" t="s">
        <v>502</v>
      </c>
      <c r="H117" s="232">
        <f t="shared" si="13"/>
        <v>500000000</v>
      </c>
      <c r="I117" s="232">
        <f>'B10-TDA2,DA3 DACĐ'!S74</f>
        <v>443145000</v>
      </c>
      <c r="J117" s="232">
        <f>'B10-TDA2,DA3 DACĐ'!T74</f>
        <v>56855000</v>
      </c>
    </row>
    <row r="118" spans="1:13" ht="33" x14ac:dyDescent="0.25">
      <c r="A118" s="231">
        <v>6</v>
      </c>
      <c r="B118" s="246" t="s">
        <v>392</v>
      </c>
      <c r="C118" s="246" t="s">
        <v>396</v>
      </c>
      <c r="D118" s="111" t="s">
        <v>398</v>
      </c>
      <c r="E118" s="247" t="s">
        <v>397</v>
      </c>
      <c r="F118" s="111">
        <v>2023</v>
      </c>
      <c r="G118" s="113" t="s">
        <v>503</v>
      </c>
      <c r="H118" s="232">
        <f t="shared" si="13"/>
        <v>150000000</v>
      </c>
      <c r="I118" s="232">
        <f>'B10-TDA2,DA3 DACĐ'!S75</f>
        <v>132943000</v>
      </c>
      <c r="J118" s="232">
        <f>'B10-TDA2,DA3 DACĐ'!T75</f>
        <v>17057000</v>
      </c>
    </row>
    <row r="119" spans="1:13" ht="49.5" x14ac:dyDescent="0.25">
      <c r="A119" s="231">
        <v>7</v>
      </c>
      <c r="B119" s="111" t="s">
        <v>478</v>
      </c>
      <c r="C119" s="111" t="s">
        <v>516</v>
      </c>
      <c r="D119" s="111" t="s">
        <v>501</v>
      </c>
      <c r="E119" s="247" t="s">
        <v>388</v>
      </c>
      <c r="F119" s="111">
        <v>2023</v>
      </c>
      <c r="G119" s="113" t="s">
        <v>384</v>
      </c>
      <c r="H119" s="232">
        <f t="shared" si="13"/>
        <v>350000000</v>
      </c>
      <c r="I119" s="232">
        <f>'B10-TDA2,DA3 DACĐ'!S76</f>
        <v>310201000</v>
      </c>
      <c r="J119" s="232">
        <f>'B10-TDA2,DA3 DACĐ'!T76</f>
        <v>39799000</v>
      </c>
    </row>
    <row r="120" spans="1:13" ht="23.25" customHeight="1" x14ac:dyDescent="0.25">
      <c r="A120" s="227" t="s">
        <v>541</v>
      </c>
      <c r="B120" s="431" t="s">
        <v>243</v>
      </c>
      <c r="C120" s="431"/>
      <c r="D120" s="431"/>
      <c r="E120" s="431"/>
      <c r="F120" s="431"/>
      <c r="G120" s="431"/>
      <c r="H120" s="233">
        <f>H121+H131</f>
        <v>9328919000</v>
      </c>
      <c r="I120" s="233">
        <f t="shared" ref="I120:J120" si="20">I121+I131</f>
        <v>8268122000</v>
      </c>
      <c r="J120" s="233">
        <f t="shared" si="20"/>
        <v>1060797000</v>
      </c>
      <c r="K120" s="240"/>
      <c r="L120" s="240"/>
      <c r="M120" s="240"/>
    </row>
    <row r="121" spans="1:13" ht="27" customHeight="1" x14ac:dyDescent="0.25">
      <c r="A121" s="229" t="s">
        <v>32</v>
      </c>
      <c r="B121" s="430" t="s">
        <v>527</v>
      </c>
      <c r="C121" s="430"/>
      <c r="D121" s="430"/>
      <c r="E121" s="430"/>
      <c r="F121" s="430"/>
      <c r="G121" s="430"/>
      <c r="H121" s="234">
        <f>SUM(H122:H130)</f>
        <v>6328919000</v>
      </c>
      <c r="I121" s="234">
        <f t="shared" ref="I121:J121" si="21">SUM(I122:I130)</f>
        <v>5609254000</v>
      </c>
      <c r="J121" s="234">
        <f t="shared" si="21"/>
        <v>719665000</v>
      </c>
    </row>
    <row r="122" spans="1:13" ht="99" x14ac:dyDescent="0.25">
      <c r="A122" s="231">
        <v>1</v>
      </c>
      <c r="B122" s="231" t="s">
        <v>451</v>
      </c>
      <c r="C122" s="231" t="s">
        <v>244</v>
      </c>
      <c r="D122" s="231" t="s">
        <v>453</v>
      </c>
      <c r="E122" s="231" t="s">
        <v>245</v>
      </c>
      <c r="F122" s="231" t="s">
        <v>135</v>
      </c>
      <c r="G122" s="243" t="s">
        <v>246</v>
      </c>
      <c r="H122" s="232">
        <f t="shared" si="13"/>
        <v>555000000</v>
      </c>
      <c r="I122" s="232">
        <f>'B9-TDA2,DA3 DACGT'!S49</f>
        <v>491890000</v>
      </c>
      <c r="J122" s="232">
        <f>'B9-TDA2,DA3 DACGT'!T49</f>
        <v>63110000</v>
      </c>
    </row>
    <row r="123" spans="1:13" ht="99" x14ac:dyDescent="0.25">
      <c r="A123" s="231">
        <v>2</v>
      </c>
      <c r="B123" s="231" t="s">
        <v>248</v>
      </c>
      <c r="C123" s="231" t="s">
        <v>249</v>
      </c>
      <c r="D123" s="231" t="s">
        <v>454</v>
      </c>
      <c r="E123" s="231" t="s">
        <v>250</v>
      </c>
      <c r="F123" s="231" t="s">
        <v>135</v>
      </c>
      <c r="G123" s="243" t="s">
        <v>246</v>
      </c>
      <c r="H123" s="232">
        <f t="shared" si="13"/>
        <v>470000000</v>
      </c>
      <c r="I123" s="232">
        <f>'B9-TDA2,DA3 DACGT'!S50</f>
        <v>416556000</v>
      </c>
      <c r="J123" s="232">
        <f>'B9-TDA2,DA3 DACGT'!T50</f>
        <v>53444000</v>
      </c>
    </row>
    <row r="124" spans="1:13" ht="99" x14ac:dyDescent="0.25">
      <c r="A124" s="231">
        <v>3</v>
      </c>
      <c r="B124" s="231" t="s">
        <v>252</v>
      </c>
      <c r="C124" s="231" t="s">
        <v>249</v>
      </c>
      <c r="D124" s="231" t="s">
        <v>251</v>
      </c>
      <c r="E124" s="231" t="s">
        <v>253</v>
      </c>
      <c r="F124" s="231" t="s">
        <v>135</v>
      </c>
      <c r="G124" s="243" t="s">
        <v>246</v>
      </c>
      <c r="H124" s="232">
        <f t="shared" si="13"/>
        <v>825000000</v>
      </c>
      <c r="I124" s="232">
        <f>'B9-TDA2,DA3 DACGT'!S51</f>
        <v>731189000</v>
      </c>
      <c r="J124" s="232">
        <f>'B9-TDA2,DA3 DACGT'!T51</f>
        <v>93811000</v>
      </c>
    </row>
    <row r="125" spans="1:13" ht="99" x14ac:dyDescent="0.25">
      <c r="A125" s="231">
        <v>4</v>
      </c>
      <c r="B125" s="231" t="s">
        <v>254</v>
      </c>
      <c r="C125" s="231" t="s">
        <v>255</v>
      </c>
      <c r="D125" s="231" t="s">
        <v>257</v>
      </c>
      <c r="E125" s="231" t="s">
        <v>256</v>
      </c>
      <c r="F125" s="231" t="s">
        <v>135</v>
      </c>
      <c r="G125" s="243" t="s">
        <v>246</v>
      </c>
      <c r="H125" s="232">
        <f t="shared" si="13"/>
        <v>1200000000</v>
      </c>
      <c r="I125" s="232">
        <f>'B9-TDA2,DA3 DACGT'!S52</f>
        <v>1063547000</v>
      </c>
      <c r="J125" s="232">
        <f>'B9-TDA2,DA3 DACGT'!T52</f>
        <v>136453000</v>
      </c>
    </row>
    <row r="126" spans="1:13" ht="99" x14ac:dyDescent="0.25">
      <c r="A126" s="231">
        <v>5</v>
      </c>
      <c r="B126" s="231" t="s">
        <v>258</v>
      </c>
      <c r="C126" s="231" t="s">
        <v>259</v>
      </c>
      <c r="D126" s="231" t="s">
        <v>247</v>
      </c>
      <c r="E126" s="231" t="s">
        <v>456</v>
      </c>
      <c r="F126" s="231" t="s">
        <v>135</v>
      </c>
      <c r="G126" s="243" t="s">
        <v>246</v>
      </c>
      <c r="H126" s="232">
        <f t="shared" si="13"/>
        <v>500000000</v>
      </c>
      <c r="I126" s="232">
        <f>'B9-TDA2,DA3 DACGT'!S53</f>
        <v>443145000</v>
      </c>
      <c r="J126" s="232">
        <f>'B9-TDA2,DA3 DACGT'!T53</f>
        <v>56855000</v>
      </c>
    </row>
    <row r="127" spans="1:13" ht="99" x14ac:dyDescent="0.25">
      <c r="A127" s="231">
        <v>6</v>
      </c>
      <c r="B127" s="231" t="s">
        <v>260</v>
      </c>
      <c r="C127" s="231" t="s">
        <v>261</v>
      </c>
      <c r="D127" s="231" t="s">
        <v>263</v>
      </c>
      <c r="E127" s="231" t="s">
        <v>262</v>
      </c>
      <c r="F127" s="231" t="s">
        <v>264</v>
      </c>
      <c r="G127" s="243" t="s">
        <v>246</v>
      </c>
      <c r="H127" s="232">
        <f t="shared" si="13"/>
        <v>950000000</v>
      </c>
      <c r="I127" s="232">
        <f>'B9-TDA2,DA3 DACGT'!S54</f>
        <v>841975000</v>
      </c>
      <c r="J127" s="232">
        <f>'B9-TDA2,DA3 DACGT'!T54</f>
        <v>108025000</v>
      </c>
    </row>
    <row r="128" spans="1:13" ht="99" x14ac:dyDescent="0.25">
      <c r="A128" s="231">
        <v>7</v>
      </c>
      <c r="B128" s="231" t="s">
        <v>265</v>
      </c>
      <c r="C128" s="231" t="s">
        <v>266</v>
      </c>
      <c r="D128" s="231" t="s">
        <v>457</v>
      </c>
      <c r="E128" s="231" t="s">
        <v>267</v>
      </c>
      <c r="F128" s="231" t="s">
        <v>135</v>
      </c>
      <c r="G128" s="243" t="s">
        <v>246</v>
      </c>
      <c r="H128" s="232">
        <f t="shared" si="13"/>
        <v>500000000</v>
      </c>
      <c r="I128" s="232">
        <f>'B9-TDA2,DA3 DACGT'!S55</f>
        <v>443145000</v>
      </c>
      <c r="J128" s="232">
        <f>'B9-TDA2,DA3 DACGT'!T55</f>
        <v>56855000</v>
      </c>
    </row>
    <row r="129" spans="1:10" ht="66" x14ac:dyDescent="0.25">
      <c r="A129" s="231">
        <v>8</v>
      </c>
      <c r="B129" s="231" t="s">
        <v>268</v>
      </c>
      <c r="C129" s="231" t="s">
        <v>269</v>
      </c>
      <c r="D129" s="231" t="s">
        <v>458</v>
      </c>
      <c r="E129" s="231" t="s">
        <v>270</v>
      </c>
      <c r="F129" s="231" t="s">
        <v>455</v>
      </c>
      <c r="G129" s="243" t="s">
        <v>409</v>
      </c>
      <c r="H129" s="232">
        <f t="shared" si="13"/>
        <v>1307000000</v>
      </c>
      <c r="I129" s="232">
        <f>'B9-TDA2,DA3 DACGT'!S56</f>
        <v>1158380000</v>
      </c>
      <c r="J129" s="232">
        <f>'B9-TDA2,DA3 DACGT'!T56</f>
        <v>148620000</v>
      </c>
    </row>
    <row r="130" spans="1:10" ht="49.5" x14ac:dyDescent="0.25">
      <c r="A130" s="231">
        <v>9</v>
      </c>
      <c r="B130" s="231" t="s">
        <v>271</v>
      </c>
      <c r="C130" s="231" t="s">
        <v>459</v>
      </c>
      <c r="D130" s="231" t="s">
        <v>273</v>
      </c>
      <c r="E130" s="231" t="s">
        <v>272</v>
      </c>
      <c r="F130" s="231" t="s">
        <v>455</v>
      </c>
      <c r="G130" s="243" t="s">
        <v>409</v>
      </c>
      <c r="H130" s="232">
        <f t="shared" si="13"/>
        <v>21919000</v>
      </c>
      <c r="I130" s="232">
        <f>'B9-TDA2,DA3 DACGT'!S57</f>
        <v>19427000</v>
      </c>
      <c r="J130" s="232">
        <f>'B9-TDA2,DA3 DACGT'!T57</f>
        <v>2492000</v>
      </c>
    </row>
    <row r="131" spans="1:10" ht="27" customHeight="1" x14ac:dyDescent="0.25">
      <c r="A131" s="229" t="s">
        <v>18</v>
      </c>
      <c r="B131" s="430" t="s">
        <v>530</v>
      </c>
      <c r="C131" s="430"/>
      <c r="D131" s="430"/>
      <c r="E131" s="430"/>
      <c r="F131" s="430"/>
      <c r="G131" s="430"/>
      <c r="H131" s="234">
        <f>SUM(H132:H138)</f>
        <v>3000000000</v>
      </c>
      <c r="I131" s="234">
        <f t="shared" ref="I131:J131" si="22">SUM(I132:I138)</f>
        <v>2658868000</v>
      </c>
      <c r="J131" s="234">
        <f t="shared" si="22"/>
        <v>341132000</v>
      </c>
    </row>
    <row r="132" spans="1:10" ht="39.75" customHeight="1" x14ac:dyDescent="0.25">
      <c r="A132" s="231">
        <v>1</v>
      </c>
      <c r="B132" s="231" t="s">
        <v>479</v>
      </c>
      <c r="C132" s="231" t="s">
        <v>504</v>
      </c>
      <c r="D132" s="231" t="s">
        <v>504</v>
      </c>
      <c r="E132" s="231" t="s">
        <v>542</v>
      </c>
      <c r="F132" s="231">
        <v>2023</v>
      </c>
      <c r="G132" s="243" t="s">
        <v>507</v>
      </c>
      <c r="H132" s="232">
        <f t="shared" si="13"/>
        <v>623000000</v>
      </c>
      <c r="I132" s="232">
        <f>'B10-TDA2,DA3 DACĐ'!S78</f>
        <v>552158000</v>
      </c>
      <c r="J132" s="232">
        <f>'B10-TDA2,DA3 DACĐ'!T78</f>
        <v>70842000</v>
      </c>
    </row>
    <row r="133" spans="1:10" ht="39.75" customHeight="1" x14ac:dyDescent="0.25">
      <c r="A133" s="231">
        <v>2</v>
      </c>
      <c r="B133" s="231" t="s">
        <v>480</v>
      </c>
      <c r="C133" s="231" t="s">
        <v>401</v>
      </c>
      <c r="D133" s="231" t="s">
        <v>401</v>
      </c>
      <c r="E133" s="231" t="s">
        <v>543</v>
      </c>
      <c r="F133" s="231">
        <v>2023</v>
      </c>
      <c r="G133" s="243" t="s">
        <v>507</v>
      </c>
      <c r="H133" s="232">
        <f t="shared" si="13"/>
        <v>735000000</v>
      </c>
      <c r="I133" s="232">
        <f>'B10-TDA2,DA3 DACĐ'!S79</f>
        <v>651422000</v>
      </c>
      <c r="J133" s="232">
        <f>'B10-TDA2,DA3 DACĐ'!T79</f>
        <v>83578000</v>
      </c>
    </row>
    <row r="134" spans="1:10" ht="39.75" customHeight="1" x14ac:dyDescent="0.25">
      <c r="A134" s="231">
        <v>3</v>
      </c>
      <c r="B134" s="111" t="s">
        <v>480</v>
      </c>
      <c r="C134" s="111" t="s">
        <v>401</v>
      </c>
      <c r="D134" s="111" t="s">
        <v>401</v>
      </c>
      <c r="E134" s="111" t="s">
        <v>400</v>
      </c>
      <c r="F134" s="111">
        <v>2023</v>
      </c>
      <c r="G134" s="113" t="s">
        <v>507</v>
      </c>
      <c r="H134" s="232">
        <f t="shared" si="13"/>
        <v>168000000</v>
      </c>
      <c r="I134" s="232">
        <f>'B10-TDA2,DA3 DACĐ'!S80</f>
        <v>148897000</v>
      </c>
      <c r="J134" s="232">
        <f>'B10-TDA2,DA3 DACĐ'!T80</f>
        <v>19103000</v>
      </c>
    </row>
    <row r="135" spans="1:10" ht="39.75" customHeight="1" x14ac:dyDescent="0.25">
      <c r="A135" s="231">
        <v>4</v>
      </c>
      <c r="B135" s="245" t="s">
        <v>481</v>
      </c>
      <c r="C135" s="245" t="s">
        <v>505</v>
      </c>
      <c r="D135" s="111" t="s">
        <v>505</v>
      </c>
      <c r="E135" s="111" t="s">
        <v>544</v>
      </c>
      <c r="F135" s="111">
        <v>2023</v>
      </c>
      <c r="G135" s="113" t="s">
        <v>507</v>
      </c>
      <c r="H135" s="232">
        <f t="shared" si="13"/>
        <v>400000000</v>
      </c>
      <c r="I135" s="232">
        <f>'B10-TDA2,DA3 DACĐ'!S81</f>
        <v>354516000</v>
      </c>
      <c r="J135" s="232">
        <f>'B10-TDA2,DA3 DACĐ'!T81</f>
        <v>45484000</v>
      </c>
    </row>
    <row r="136" spans="1:10" ht="39.75" customHeight="1" x14ac:dyDescent="0.25">
      <c r="A136" s="231">
        <v>5</v>
      </c>
      <c r="B136" s="245" t="s">
        <v>482</v>
      </c>
      <c r="C136" s="245" t="s">
        <v>506</v>
      </c>
      <c r="D136" s="111" t="s">
        <v>506</v>
      </c>
      <c r="E136" s="111" t="s">
        <v>544</v>
      </c>
      <c r="F136" s="111">
        <v>2023</v>
      </c>
      <c r="G136" s="113" t="s">
        <v>507</v>
      </c>
      <c r="H136" s="232">
        <f t="shared" si="13"/>
        <v>400000000</v>
      </c>
      <c r="I136" s="232">
        <f>'B10-TDA2,DA3 DACĐ'!S82</f>
        <v>354516000</v>
      </c>
      <c r="J136" s="232">
        <f>'B10-TDA2,DA3 DACĐ'!T82</f>
        <v>45484000</v>
      </c>
    </row>
    <row r="137" spans="1:10" ht="39.75" customHeight="1" x14ac:dyDescent="0.25">
      <c r="A137" s="231">
        <v>6</v>
      </c>
      <c r="B137" s="246" t="s">
        <v>481</v>
      </c>
      <c r="C137" s="246" t="s">
        <v>505</v>
      </c>
      <c r="D137" s="111" t="s">
        <v>505</v>
      </c>
      <c r="E137" s="247" t="s">
        <v>545</v>
      </c>
      <c r="F137" s="111">
        <v>2023</v>
      </c>
      <c r="G137" s="113" t="s">
        <v>507</v>
      </c>
      <c r="H137" s="232">
        <f t="shared" si="13"/>
        <v>336000000</v>
      </c>
      <c r="I137" s="232">
        <f>'B10-TDA2,DA3 DACĐ'!S83</f>
        <v>297793000</v>
      </c>
      <c r="J137" s="232">
        <f>'B10-TDA2,DA3 DACĐ'!T83</f>
        <v>38207000</v>
      </c>
    </row>
    <row r="138" spans="1:10" ht="39.75" customHeight="1" x14ac:dyDescent="0.25">
      <c r="A138" s="235">
        <v>7</v>
      </c>
      <c r="B138" s="112" t="s">
        <v>482</v>
      </c>
      <c r="C138" s="112" t="s">
        <v>505</v>
      </c>
      <c r="D138" s="112" t="s">
        <v>505</v>
      </c>
      <c r="E138" s="248" t="s">
        <v>545</v>
      </c>
      <c r="F138" s="112">
        <v>2023</v>
      </c>
      <c r="G138" s="115" t="s">
        <v>507</v>
      </c>
      <c r="H138" s="236">
        <f t="shared" ref="H138" si="23">SUM(I138:J138)</f>
        <v>338000000</v>
      </c>
      <c r="I138" s="236">
        <f>'B10-TDA2,DA3 DACĐ'!S84</f>
        <v>299566000</v>
      </c>
      <c r="J138" s="236">
        <f>'B10-TDA2,DA3 DACĐ'!T84</f>
        <v>38434000</v>
      </c>
    </row>
  </sheetData>
  <mergeCells count="37">
    <mergeCell ref="B104:G104"/>
    <mergeCell ref="B112:G112"/>
    <mergeCell ref="B120:G120"/>
    <mergeCell ref="B121:G121"/>
    <mergeCell ref="B131:G131"/>
    <mergeCell ref="B103:G103"/>
    <mergeCell ref="B62:G62"/>
    <mergeCell ref="B63:G63"/>
    <mergeCell ref="B68:G68"/>
    <mergeCell ref="B69:G69"/>
    <mergeCell ref="B72:G72"/>
    <mergeCell ref="B73:B74"/>
    <mergeCell ref="C73:C74"/>
    <mergeCell ref="B75:B76"/>
    <mergeCell ref="C75:C76"/>
    <mergeCell ref="B77:G77"/>
    <mergeCell ref="B78:G78"/>
    <mergeCell ref="B86:G86"/>
    <mergeCell ref="B40:G40"/>
    <mergeCell ref="B31:G31"/>
    <mergeCell ref="B30:G30"/>
    <mergeCell ref="I4:J4"/>
    <mergeCell ref="A6:G6"/>
    <mergeCell ref="B7:G7"/>
    <mergeCell ref="B8:G8"/>
    <mergeCell ref="B14:G14"/>
    <mergeCell ref="C4:C5"/>
    <mergeCell ref="A1:J1"/>
    <mergeCell ref="A2:J2"/>
    <mergeCell ref="I3:J3"/>
    <mergeCell ref="A4:A5"/>
    <mergeCell ref="B4:B5"/>
    <mergeCell ref="D4:D5"/>
    <mergeCell ref="E4:E5"/>
    <mergeCell ref="F4:F5"/>
    <mergeCell ref="G4:G5"/>
    <mergeCell ref="H4: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31"/>
  <sheetViews>
    <sheetView tabSelected="1" topLeftCell="A23" zoomScale="85" zoomScaleNormal="85" zoomScaleSheetLayoutView="48" zoomScalePageLayoutView="55" workbookViewId="0">
      <selection activeCell="G10" sqref="G10"/>
    </sheetView>
  </sheetViews>
  <sheetFormatPr defaultRowHeight="18.75" x14ac:dyDescent="0.25"/>
  <cols>
    <col min="1" max="1" width="7.25" style="119" customWidth="1"/>
    <col min="2" max="2" width="67.625" style="119" customWidth="1"/>
    <col min="3" max="3" width="20.875" style="120" customWidth="1"/>
    <col min="4" max="4" width="14.25" style="120" customWidth="1"/>
    <col min="5" max="5" width="15.25" style="120" customWidth="1"/>
    <col min="6" max="6" width="13.125" style="120" customWidth="1"/>
    <col min="7" max="7" width="13.375" style="120" customWidth="1"/>
    <col min="8" max="9" width="13.125" style="120" customWidth="1"/>
    <col min="10" max="10" width="12.625" style="120" customWidth="1"/>
    <col min="11" max="11" width="12.75" style="120" customWidth="1"/>
    <col min="12" max="12" width="11.75" style="120" customWidth="1"/>
    <col min="13" max="13" width="32.125" style="119" customWidth="1"/>
    <col min="14" max="14" width="14.625" style="119" bestFit="1" customWidth="1"/>
    <col min="15" max="16384" width="9" style="119"/>
  </cols>
  <sheetData>
    <row r="1" spans="1:16" ht="26.25" customHeight="1" x14ac:dyDescent="0.25">
      <c r="A1" s="117"/>
      <c r="B1" s="117"/>
      <c r="C1" s="118"/>
      <c r="D1" s="118"/>
      <c r="E1" s="118"/>
      <c r="F1" s="118"/>
      <c r="G1" s="117"/>
      <c r="H1" s="117"/>
      <c r="I1" s="117"/>
      <c r="J1" s="117"/>
      <c r="K1" s="339" t="s">
        <v>579</v>
      </c>
      <c r="L1" s="339"/>
      <c r="M1" s="339"/>
    </row>
    <row r="2" spans="1:16" ht="53.25" customHeight="1" x14ac:dyDescent="0.25">
      <c r="A2" s="344" t="s">
        <v>87</v>
      </c>
      <c r="B2" s="344"/>
      <c r="C2" s="344"/>
      <c r="D2" s="344"/>
      <c r="E2" s="344"/>
      <c r="F2" s="344"/>
      <c r="G2" s="344"/>
      <c r="H2" s="344"/>
      <c r="I2" s="344"/>
      <c r="J2" s="344"/>
      <c r="K2" s="344"/>
      <c r="L2" s="344"/>
      <c r="M2" s="344"/>
    </row>
    <row r="3" spans="1:16" ht="24" customHeight="1" x14ac:dyDescent="0.25">
      <c r="A3" s="345" t="s">
        <v>632</v>
      </c>
      <c r="B3" s="346"/>
      <c r="C3" s="346"/>
      <c r="D3" s="346"/>
      <c r="E3" s="346"/>
      <c r="F3" s="346"/>
      <c r="G3" s="346"/>
      <c r="H3" s="346"/>
      <c r="I3" s="346"/>
      <c r="J3" s="346"/>
      <c r="K3" s="346"/>
      <c r="L3" s="346"/>
      <c r="M3" s="346"/>
    </row>
    <row r="4" spans="1:16" hidden="1" x14ac:dyDescent="0.25"/>
    <row r="5" spans="1:16" ht="23.25" customHeight="1" x14ac:dyDescent="0.25">
      <c r="A5" s="259"/>
      <c r="B5" s="259"/>
      <c r="C5" s="260"/>
      <c r="D5" s="260"/>
      <c r="E5" s="260"/>
      <c r="F5" s="260"/>
      <c r="G5" s="260"/>
      <c r="H5" s="260"/>
      <c r="I5" s="260"/>
      <c r="J5" s="260"/>
      <c r="K5" s="348" t="s">
        <v>0</v>
      </c>
      <c r="L5" s="348"/>
      <c r="M5" s="348"/>
    </row>
    <row r="6" spans="1:16" s="114" customFormat="1" ht="56.25" customHeight="1" x14ac:dyDescent="0.25">
      <c r="A6" s="340" t="s">
        <v>1</v>
      </c>
      <c r="B6" s="340" t="s">
        <v>2</v>
      </c>
      <c r="C6" s="292" t="s">
        <v>78</v>
      </c>
      <c r="D6" s="349" t="s">
        <v>568</v>
      </c>
      <c r="E6" s="350"/>
      <c r="F6" s="351"/>
      <c r="G6" s="347" t="s">
        <v>80</v>
      </c>
      <c r="H6" s="347"/>
      <c r="I6" s="347"/>
      <c r="J6" s="347" t="s">
        <v>81</v>
      </c>
      <c r="K6" s="347"/>
      <c r="L6" s="347"/>
      <c r="M6" s="342" t="s">
        <v>3</v>
      </c>
    </row>
    <row r="7" spans="1:16" s="114" customFormat="1" ht="46.5" customHeight="1" x14ac:dyDescent="0.25">
      <c r="A7" s="341"/>
      <c r="B7" s="341"/>
      <c r="C7" s="291"/>
      <c r="D7" s="261" t="s">
        <v>20</v>
      </c>
      <c r="E7" s="261" t="s">
        <v>57</v>
      </c>
      <c r="F7" s="261" t="s">
        <v>79</v>
      </c>
      <c r="G7" s="261" t="s">
        <v>20</v>
      </c>
      <c r="H7" s="261" t="s">
        <v>57</v>
      </c>
      <c r="I7" s="261" t="s">
        <v>79</v>
      </c>
      <c r="J7" s="261" t="s">
        <v>20</v>
      </c>
      <c r="K7" s="261" t="s">
        <v>57</v>
      </c>
      <c r="L7" s="261" t="s">
        <v>79</v>
      </c>
      <c r="M7" s="343"/>
    </row>
    <row r="8" spans="1:16" s="143" customFormat="1" ht="21" customHeight="1" x14ac:dyDescent="0.25">
      <c r="A8" s="262">
        <v>1</v>
      </c>
      <c r="B8" s="262">
        <v>2</v>
      </c>
      <c r="C8" s="262">
        <v>3</v>
      </c>
      <c r="D8" s="262" t="s">
        <v>82</v>
      </c>
      <c r="E8" s="262">
        <v>5</v>
      </c>
      <c r="F8" s="262">
        <v>6</v>
      </c>
      <c r="G8" s="262" t="s">
        <v>83</v>
      </c>
      <c r="H8" s="262">
        <v>8</v>
      </c>
      <c r="I8" s="262">
        <v>9</v>
      </c>
      <c r="J8" s="262" t="s">
        <v>84</v>
      </c>
      <c r="K8" s="262" t="s">
        <v>85</v>
      </c>
      <c r="L8" s="262" t="s">
        <v>86</v>
      </c>
      <c r="M8" s="262">
        <v>13</v>
      </c>
    </row>
    <row r="9" spans="1:16" s="122" customFormat="1" ht="33" customHeight="1" x14ac:dyDescent="0.25">
      <c r="A9" s="335" t="s">
        <v>6</v>
      </c>
      <c r="B9" s="335"/>
      <c r="C9" s="335"/>
      <c r="D9" s="263">
        <f t="shared" ref="D9:L9" si="0">D10+D22</f>
        <v>93426.11</v>
      </c>
      <c r="E9" s="264">
        <f t="shared" si="0"/>
        <v>85390.535000000003</v>
      </c>
      <c r="F9" s="264">
        <f t="shared" si="0"/>
        <v>8035.5749999999998</v>
      </c>
      <c r="G9" s="263">
        <f t="shared" si="0"/>
        <v>92806.11</v>
      </c>
      <c r="H9" s="264">
        <f t="shared" si="0"/>
        <v>84800.535000000003</v>
      </c>
      <c r="I9" s="264">
        <f t="shared" si="0"/>
        <v>8005.5749999999998</v>
      </c>
      <c r="J9" s="265">
        <f t="shared" si="0"/>
        <v>620</v>
      </c>
      <c r="K9" s="265">
        <f t="shared" si="0"/>
        <v>590</v>
      </c>
      <c r="L9" s="265">
        <f t="shared" si="0"/>
        <v>30</v>
      </c>
      <c r="M9" s="266"/>
      <c r="N9" s="142"/>
      <c r="O9" s="121"/>
      <c r="P9" s="121"/>
    </row>
    <row r="10" spans="1:16" s="122" customFormat="1" ht="44.25" customHeight="1" x14ac:dyDescent="0.25">
      <c r="A10" s="267" t="s">
        <v>4</v>
      </c>
      <c r="B10" s="268" t="s">
        <v>569</v>
      </c>
      <c r="C10" s="269"/>
      <c r="D10" s="270">
        <f>D11+D13+D15+D16+D20</f>
        <v>13591.11</v>
      </c>
      <c r="E10" s="271">
        <f>E11+E13+E15+E16+E20</f>
        <v>13220.535</v>
      </c>
      <c r="F10" s="271">
        <f>F11+F13+F15+F16+F20</f>
        <v>370.57499999999999</v>
      </c>
      <c r="G10" s="270">
        <f t="shared" ref="G10:L10" si="1">G11+G13+G15+G16+G20</f>
        <v>12971.11</v>
      </c>
      <c r="H10" s="271">
        <f t="shared" si="1"/>
        <v>12630.535</v>
      </c>
      <c r="I10" s="271">
        <f t="shared" si="1"/>
        <v>340.57499999999999</v>
      </c>
      <c r="J10" s="272">
        <f t="shared" si="1"/>
        <v>620</v>
      </c>
      <c r="K10" s="272">
        <f t="shared" si="1"/>
        <v>590</v>
      </c>
      <c r="L10" s="272">
        <f t="shared" si="1"/>
        <v>30</v>
      </c>
      <c r="M10" s="273"/>
    </row>
    <row r="11" spans="1:16" s="122" customFormat="1" ht="45" customHeight="1" x14ac:dyDescent="0.25">
      <c r="A11" s="267">
        <v>1</v>
      </c>
      <c r="B11" s="268" t="s">
        <v>7</v>
      </c>
      <c r="C11" s="269"/>
      <c r="D11" s="270">
        <f>D12</f>
        <v>2120.11</v>
      </c>
      <c r="E11" s="271">
        <f t="shared" ref="E11:L11" si="2">E12</f>
        <v>2022.5350000000001</v>
      </c>
      <c r="F11" s="271">
        <f t="shared" si="2"/>
        <v>97.575000000000003</v>
      </c>
      <c r="G11" s="270">
        <f t="shared" si="2"/>
        <v>2120.11</v>
      </c>
      <c r="H11" s="271">
        <f t="shared" si="2"/>
        <v>2022.5350000000001</v>
      </c>
      <c r="I11" s="271">
        <f t="shared" si="2"/>
        <v>97.575000000000003</v>
      </c>
      <c r="J11" s="272">
        <f t="shared" si="2"/>
        <v>0</v>
      </c>
      <c r="K11" s="272">
        <f t="shared" si="2"/>
        <v>0</v>
      </c>
      <c r="L11" s="272">
        <f t="shared" si="2"/>
        <v>0</v>
      </c>
      <c r="M11" s="332" t="s">
        <v>581</v>
      </c>
      <c r="N11" s="144"/>
    </row>
    <row r="12" spans="1:16" ht="43.5" customHeight="1" x14ac:dyDescent="0.25">
      <c r="A12" s="275" t="s">
        <v>8</v>
      </c>
      <c r="B12" s="276" t="s">
        <v>9</v>
      </c>
      <c r="C12" s="277" t="s">
        <v>88</v>
      </c>
      <c r="D12" s="278">
        <f>SUM(E12:F12)</f>
        <v>2120.11</v>
      </c>
      <c r="E12" s="279">
        <v>2022.5350000000001</v>
      </c>
      <c r="F12" s="279">
        <f>'B3-ND3,DA1'!D14</f>
        <v>97.575000000000003</v>
      </c>
      <c r="G12" s="278">
        <f>SUM(H12:I12)</f>
        <v>2120.11</v>
      </c>
      <c r="H12" s="279">
        <f>E12</f>
        <v>2022.5350000000001</v>
      </c>
      <c r="I12" s="279">
        <f>F12</f>
        <v>97.575000000000003</v>
      </c>
      <c r="J12" s="274">
        <f>SUM(K12:L12)</f>
        <v>0</v>
      </c>
      <c r="K12" s="274">
        <f>E12-H12</f>
        <v>0</v>
      </c>
      <c r="L12" s="274">
        <f>F12-I12</f>
        <v>0</v>
      </c>
      <c r="M12" s="333"/>
      <c r="N12" s="122"/>
    </row>
    <row r="13" spans="1:16" s="122" customFormat="1" ht="45" customHeight="1" x14ac:dyDescent="0.25">
      <c r="A13" s="267">
        <v>2</v>
      </c>
      <c r="B13" s="268" t="s">
        <v>12</v>
      </c>
      <c r="C13" s="269"/>
      <c r="D13" s="272">
        <f>D14</f>
        <v>5200</v>
      </c>
      <c r="E13" s="272">
        <f t="shared" ref="E13:L13" si="3">E14</f>
        <v>5200</v>
      </c>
      <c r="F13" s="272">
        <f t="shared" si="3"/>
        <v>0</v>
      </c>
      <c r="G13" s="272">
        <f t="shared" si="3"/>
        <v>5200</v>
      </c>
      <c r="H13" s="272">
        <f t="shared" si="3"/>
        <v>5200</v>
      </c>
      <c r="I13" s="272">
        <f t="shared" si="3"/>
        <v>0</v>
      </c>
      <c r="J13" s="272">
        <f t="shared" si="3"/>
        <v>0</v>
      </c>
      <c r="K13" s="272">
        <f t="shared" si="3"/>
        <v>0</v>
      </c>
      <c r="L13" s="272">
        <f t="shared" si="3"/>
        <v>0</v>
      </c>
      <c r="M13" s="333"/>
    </row>
    <row r="14" spans="1:16" ht="45" customHeight="1" x14ac:dyDescent="0.25">
      <c r="A14" s="275" t="s">
        <v>8</v>
      </c>
      <c r="B14" s="276" t="s">
        <v>14</v>
      </c>
      <c r="C14" s="277" t="s">
        <v>88</v>
      </c>
      <c r="D14" s="280">
        <f t="shared" ref="D14:D25" si="4">SUM(E14:F14)</f>
        <v>5200</v>
      </c>
      <c r="E14" s="280">
        <v>5200</v>
      </c>
      <c r="F14" s="280">
        <v>0</v>
      </c>
      <c r="G14" s="280">
        <f t="shared" ref="G14:G27" si="5">SUM(H14:I14)</f>
        <v>5200</v>
      </c>
      <c r="H14" s="280">
        <f t="shared" ref="H14:H27" si="6">E14</f>
        <v>5200</v>
      </c>
      <c r="I14" s="280">
        <f t="shared" ref="I14:I27" si="7">F14</f>
        <v>0</v>
      </c>
      <c r="J14" s="274">
        <f t="shared" ref="J14:J27" si="8">SUM(K14:L14)</f>
        <v>0</v>
      </c>
      <c r="K14" s="274">
        <f t="shared" ref="K14:K27" si="9">E14-H14</f>
        <v>0</v>
      </c>
      <c r="L14" s="274">
        <f t="shared" ref="L14:L27" si="10">F14-I14</f>
        <v>0</v>
      </c>
      <c r="M14" s="332" t="s">
        <v>582</v>
      </c>
    </row>
    <row r="15" spans="1:16" s="122" customFormat="1" ht="45" customHeight="1" x14ac:dyDescent="0.25">
      <c r="A15" s="267">
        <v>3</v>
      </c>
      <c r="B15" s="268" t="s">
        <v>15</v>
      </c>
      <c r="C15" s="277" t="s">
        <v>90</v>
      </c>
      <c r="D15" s="272">
        <f t="shared" si="4"/>
        <v>595</v>
      </c>
      <c r="E15" s="272">
        <v>567</v>
      </c>
      <c r="F15" s="272">
        <f>'B5-DA7'!G7</f>
        <v>28</v>
      </c>
      <c r="G15" s="272">
        <f t="shared" si="5"/>
        <v>595</v>
      </c>
      <c r="H15" s="272">
        <f t="shared" si="6"/>
        <v>567</v>
      </c>
      <c r="I15" s="272">
        <f t="shared" si="7"/>
        <v>28</v>
      </c>
      <c r="J15" s="273">
        <f t="shared" si="8"/>
        <v>0</v>
      </c>
      <c r="K15" s="273">
        <f t="shared" si="9"/>
        <v>0</v>
      </c>
      <c r="L15" s="273">
        <f t="shared" si="10"/>
        <v>0</v>
      </c>
      <c r="M15" s="332" t="s">
        <v>583</v>
      </c>
    </row>
    <row r="16" spans="1:16" s="122" customFormat="1" ht="45" customHeight="1" x14ac:dyDescent="0.25">
      <c r="A16" s="267">
        <v>4</v>
      </c>
      <c r="B16" s="268" t="s">
        <v>16</v>
      </c>
      <c r="C16" s="269"/>
      <c r="D16" s="272">
        <f>SUM(D17:D19)</f>
        <v>5148</v>
      </c>
      <c r="E16" s="272">
        <f t="shared" ref="E16:L16" si="11">SUM(E17:E19)</f>
        <v>4903</v>
      </c>
      <c r="F16" s="272">
        <f t="shared" si="11"/>
        <v>245</v>
      </c>
      <c r="G16" s="272">
        <f t="shared" si="11"/>
        <v>4528</v>
      </c>
      <c r="H16" s="272">
        <f t="shared" si="11"/>
        <v>4313</v>
      </c>
      <c r="I16" s="272">
        <f t="shared" si="11"/>
        <v>215</v>
      </c>
      <c r="J16" s="272">
        <f t="shared" si="11"/>
        <v>620</v>
      </c>
      <c r="K16" s="272">
        <f t="shared" si="11"/>
        <v>590</v>
      </c>
      <c r="L16" s="272">
        <f t="shared" si="11"/>
        <v>30</v>
      </c>
      <c r="M16" s="333"/>
    </row>
    <row r="17" spans="1:13" ht="35.25" customHeight="1" x14ac:dyDescent="0.25">
      <c r="A17" s="336" t="s">
        <v>8</v>
      </c>
      <c r="B17" s="337" t="s">
        <v>585</v>
      </c>
      <c r="C17" s="281" t="s">
        <v>74</v>
      </c>
      <c r="D17" s="280">
        <f t="shared" si="4"/>
        <v>4528</v>
      </c>
      <c r="E17" s="280">
        <v>4313</v>
      </c>
      <c r="F17" s="280">
        <f>'B6-TDA1,DA9'!G7</f>
        <v>215</v>
      </c>
      <c r="G17" s="280">
        <f t="shared" si="5"/>
        <v>4528</v>
      </c>
      <c r="H17" s="280">
        <f t="shared" si="6"/>
        <v>4313</v>
      </c>
      <c r="I17" s="280">
        <f t="shared" si="7"/>
        <v>215</v>
      </c>
      <c r="J17" s="274">
        <f t="shared" si="8"/>
        <v>0</v>
      </c>
      <c r="K17" s="274">
        <f t="shared" si="9"/>
        <v>0</v>
      </c>
      <c r="L17" s="274">
        <f t="shared" si="10"/>
        <v>0</v>
      </c>
      <c r="M17" s="332" t="s">
        <v>580</v>
      </c>
    </row>
    <row r="18" spans="1:13" ht="31.5" customHeight="1" x14ac:dyDescent="0.25">
      <c r="A18" s="336"/>
      <c r="B18" s="337"/>
      <c r="C18" s="281" t="s">
        <v>90</v>
      </c>
      <c r="D18" s="280">
        <f t="shared" si="4"/>
        <v>432</v>
      </c>
      <c r="E18" s="280">
        <v>411</v>
      </c>
      <c r="F18" s="280">
        <v>21</v>
      </c>
      <c r="G18" s="280">
        <f t="shared" si="5"/>
        <v>0</v>
      </c>
      <c r="H18" s="280">
        <v>0</v>
      </c>
      <c r="I18" s="280">
        <v>0</v>
      </c>
      <c r="J18" s="274">
        <f t="shared" si="8"/>
        <v>432</v>
      </c>
      <c r="K18" s="274">
        <f t="shared" si="9"/>
        <v>411</v>
      </c>
      <c r="L18" s="274">
        <f t="shared" si="10"/>
        <v>21</v>
      </c>
      <c r="M18" s="338" t="s">
        <v>656</v>
      </c>
    </row>
    <row r="19" spans="1:13" ht="45" customHeight="1" x14ac:dyDescent="0.25">
      <c r="A19" s="336"/>
      <c r="B19" s="337"/>
      <c r="C19" s="277" t="s">
        <v>89</v>
      </c>
      <c r="D19" s="280">
        <f t="shared" si="4"/>
        <v>188</v>
      </c>
      <c r="E19" s="280">
        <v>179</v>
      </c>
      <c r="F19" s="280">
        <v>9</v>
      </c>
      <c r="G19" s="280">
        <f t="shared" si="5"/>
        <v>0</v>
      </c>
      <c r="H19" s="280">
        <v>0</v>
      </c>
      <c r="I19" s="280">
        <v>0</v>
      </c>
      <c r="J19" s="274">
        <f t="shared" si="8"/>
        <v>188</v>
      </c>
      <c r="K19" s="274">
        <f t="shared" si="9"/>
        <v>179</v>
      </c>
      <c r="L19" s="274">
        <f t="shared" si="10"/>
        <v>9</v>
      </c>
      <c r="M19" s="338"/>
    </row>
    <row r="20" spans="1:13" s="122" customFormat="1" ht="60.75" customHeight="1" x14ac:dyDescent="0.25">
      <c r="A20" s="267">
        <v>5</v>
      </c>
      <c r="B20" s="268" t="s">
        <v>17</v>
      </c>
      <c r="C20" s="282"/>
      <c r="D20" s="272">
        <f>D21</f>
        <v>528</v>
      </c>
      <c r="E20" s="272">
        <f t="shared" ref="E20:L20" si="12">E21</f>
        <v>528</v>
      </c>
      <c r="F20" s="272">
        <f t="shared" si="12"/>
        <v>0</v>
      </c>
      <c r="G20" s="272">
        <f t="shared" si="12"/>
        <v>528</v>
      </c>
      <c r="H20" s="272">
        <f t="shared" si="12"/>
        <v>528</v>
      </c>
      <c r="I20" s="272">
        <f t="shared" si="12"/>
        <v>0</v>
      </c>
      <c r="J20" s="272">
        <f t="shared" si="12"/>
        <v>0</v>
      </c>
      <c r="K20" s="272">
        <f t="shared" si="12"/>
        <v>0</v>
      </c>
      <c r="L20" s="272">
        <f t="shared" si="12"/>
        <v>0</v>
      </c>
      <c r="M20" s="332" t="s">
        <v>584</v>
      </c>
    </row>
    <row r="21" spans="1:13" ht="45" customHeight="1" x14ac:dyDescent="0.25">
      <c r="A21" s="275" t="s">
        <v>8</v>
      </c>
      <c r="B21" s="276" t="s">
        <v>586</v>
      </c>
      <c r="C21" s="277" t="s">
        <v>89</v>
      </c>
      <c r="D21" s="280">
        <f t="shared" si="4"/>
        <v>528</v>
      </c>
      <c r="E21" s="280">
        <v>528</v>
      </c>
      <c r="F21" s="280">
        <v>0</v>
      </c>
      <c r="G21" s="280">
        <f>SUM(H21:I21)</f>
        <v>528</v>
      </c>
      <c r="H21" s="280">
        <f t="shared" si="6"/>
        <v>528</v>
      </c>
      <c r="I21" s="280">
        <f t="shared" si="7"/>
        <v>0</v>
      </c>
      <c r="J21" s="274">
        <f t="shared" si="8"/>
        <v>0</v>
      </c>
      <c r="K21" s="274">
        <f t="shared" si="9"/>
        <v>0</v>
      </c>
      <c r="L21" s="274">
        <f t="shared" si="10"/>
        <v>0</v>
      </c>
      <c r="M21" s="332"/>
    </row>
    <row r="22" spans="1:13" s="122" customFormat="1" ht="30" customHeight="1" x14ac:dyDescent="0.25">
      <c r="A22" s="267" t="s">
        <v>5</v>
      </c>
      <c r="B22" s="268" t="s">
        <v>570</v>
      </c>
      <c r="C22" s="269"/>
      <c r="D22" s="272">
        <f>D23+D26+D28</f>
        <v>79835</v>
      </c>
      <c r="E22" s="272">
        <f t="shared" ref="E22:L22" si="13">E23+E26+E28</f>
        <v>72170</v>
      </c>
      <c r="F22" s="272">
        <f t="shared" si="13"/>
        <v>7665</v>
      </c>
      <c r="G22" s="272">
        <f t="shared" si="13"/>
        <v>79835</v>
      </c>
      <c r="H22" s="272">
        <f t="shared" si="13"/>
        <v>72170</v>
      </c>
      <c r="I22" s="272">
        <f t="shared" si="13"/>
        <v>7665</v>
      </c>
      <c r="J22" s="272">
        <f t="shared" si="13"/>
        <v>0</v>
      </c>
      <c r="K22" s="272">
        <f t="shared" si="13"/>
        <v>0</v>
      </c>
      <c r="L22" s="272">
        <f t="shared" si="13"/>
        <v>0</v>
      </c>
      <c r="M22" s="332"/>
    </row>
    <row r="23" spans="1:13" s="122" customFormat="1" ht="60.75" customHeight="1" x14ac:dyDescent="0.25">
      <c r="A23" s="267">
        <v>1</v>
      </c>
      <c r="B23" s="268" t="s">
        <v>10</v>
      </c>
      <c r="C23" s="282"/>
      <c r="D23" s="272">
        <f>D24</f>
        <v>67409</v>
      </c>
      <c r="E23" s="272">
        <f t="shared" ref="E23:L24" si="14">E24</f>
        <v>59744</v>
      </c>
      <c r="F23" s="272">
        <f t="shared" si="14"/>
        <v>7665</v>
      </c>
      <c r="G23" s="272">
        <f t="shared" si="14"/>
        <v>67409</v>
      </c>
      <c r="H23" s="272">
        <f t="shared" si="14"/>
        <v>59744</v>
      </c>
      <c r="I23" s="272">
        <f t="shared" si="14"/>
        <v>7665</v>
      </c>
      <c r="J23" s="272">
        <f t="shared" si="14"/>
        <v>0</v>
      </c>
      <c r="K23" s="272">
        <f t="shared" si="14"/>
        <v>0</v>
      </c>
      <c r="L23" s="272">
        <f t="shared" si="14"/>
        <v>0</v>
      </c>
      <c r="M23" s="333"/>
    </row>
    <row r="24" spans="1:13" ht="66.75" customHeight="1" x14ac:dyDescent="0.25">
      <c r="A24" s="275" t="s">
        <v>8</v>
      </c>
      <c r="B24" s="276" t="s">
        <v>11</v>
      </c>
      <c r="C24" s="281" t="s">
        <v>74</v>
      </c>
      <c r="D24" s="280">
        <f>D25</f>
        <v>67409</v>
      </c>
      <c r="E24" s="280">
        <f t="shared" si="14"/>
        <v>59744</v>
      </c>
      <c r="F24" s="280">
        <f t="shared" si="14"/>
        <v>7665</v>
      </c>
      <c r="G24" s="280">
        <f t="shared" si="14"/>
        <v>67409</v>
      </c>
      <c r="H24" s="280">
        <f t="shared" si="14"/>
        <v>59744</v>
      </c>
      <c r="I24" s="280">
        <f t="shared" si="14"/>
        <v>7665</v>
      </c>
      <c r="J24" s="280">
        <f t="shared" si="14"/>
        <v>0</v>
      </c>
      <c r="K24" s="280">
        <f t="shared" si="14"/>
        <v>0</v>
      </c>
      <c r="L24" s="280">
        <f t="shared" si="14"/>
        <v>0</v>
      </c>
      <c r="M24" s="332" t="s">
        <v>657</v>
      </c>
    </row>
    <row r="25" spans="1:13" s="124" customFormat="1" ht="64.5" customHeight="1" x14ac:dyDescent="0.25">
      <c r="A25" s="283" t="s">
        <v>19</v>
      </c>
      <c r="B25" s="284" t="s">
        <v>587</v>
      </c>
      <c r="C25" s="285"/>
      <c r="D25" s="280">
        <f t="shared" si="4"/>
        <v>67409</v>
      </c>
      <c r="E25" s="286">
        <f>'B9-TDA2,DA3 DACGT'!S8/1000000+'B10-TDA2,DA3 DACĐ'!S8/1000000</f>
        <v>59744</v>
      </c>
      <c r="F25" s="286">
        <f>'B9-TDA2,DA3 DACGT'!T8/1000000+'B10-TDA2,DA3 DACĐ'!T8/1000000</f>
        <v>7665</v>
      </c>
      <c r="G25" s="280">
        <f t="shared" si="5"/>
        <v>67409</v>
      </c>
      <c r="H25" s="280">
        <f t="shared" si="6"/>
        <v>59744</v>
      </c>
      <c r="I25" s="280">
        <f t="shared" si="7"/>
        <v>7665</v>
      </c>
      <c r="J25" s="274">
        <f t="shared" si="8"/>
        <v>0</v>
      </c>
      <c r="K25" s="274">
        <f t="shared" si="9"/>
        <v>0</v>
      </c>
      <c r="L25" s="274">
        <f t="shared" si="10"/>
        <v>0</v>
      </c>
      <c r="M25" s="333"/>
    </row>
    <row r="26" spans="1:13" s="122" customFormat="1" ht="45" customHeight="1" x14ac:dyDescent="0.25">
      <c r="A26" s="267">
        <v>2</v>
      </c>
      <c r="B26" s="268" t="s">
        <v>12</v>
      </c>
      <c r="C26" s="277" t="s">
        <v>88</v>
      </c>
      <c r="D26" s="272">
        <f>D27</f>
        <v>12425</v>
      </c>
      <c r="E26" s="272">
        <f t="shared" ref="E26:L26" si="15">E27</f>
        <v>12425</v>
      </c>
      <c r="F26" s="272">
        <f t="shared" si="15"/>
        <v>0</v>
      </c>
      <c r="G26" s="272">
        <f t="shared" si="15"/>
        <v>12425</v>
      </c>
      <c r="H26" s="272">
        <f t="shared" si="15"/>
        <v>12425</v>
      </c>
      <c r="I26" s="272">
        <f t="shared" si="15"/>
        <v>0</v>
      </c>
      <c r="J26" s="272">
        <f t="shared" si="15"/>
        <v>0</v>
      </c>
      <c r="K26" s="272">
        <f t="shared" si="15"/>
        <v>0</v>
      </c>
      <c r="L26" s="272">
        <f t="shared" si="15"/>
        <v>0</v>
      </c>
      <c r="M26" s="333"/>
    </row>
    <row r="27" spans="1:13" ht="60.75" customHeight="1" x14ac:dyDescent="0.25">
      <c r="A27" s="275" t="s">
        <v>8</v>
      </c>
      <c r="B27" s="276" t="s">
        <v>13</v>
      </c>
      <c r="C27" s="281"/>
      <c r="D27" s="280">
        <f>SUM(E27:F27)</f>
        <v>12425</v>
      </c>
      <c r="E27" s="280">
        <v>12425</v>
      </c>
      <c r="F27" s="274">
        <v>0</v>
      </c>
      <c r="G27" s="280">
        <f t="shared" si="5"/>
        <v>12425</v>
      </c>
      <c r="H27" s="280">
        <f t="shared" si="6"/>
        <v>12425</v>
      </c>
      <c r="I27" s="280">
        <f t="shared" si="7"/>
        <v>0</v>
      </c>
      <c r="J27" s="274">
        <f t="shared" si="8"/>
        <v>0</v>
      </c>
      <c r="K27" s="274">
        <f t="shared" si="9"/>
        <v>0</v>
      </c>
      <c r="L27" s="274">
        <f t="shared" si="10"/>
        <v>0</v>
      </c>
      <c r="M27" s="332" t="s">
        <v>658</v>
      </c>
    </row>
    <row r="28" spans="1:13" s="122" customFormat="1" ht="178.5" customHeight="1" x14ac:dyDescent="0.25">
      <c r="A28" s="287">
        <v>3</v>
      </c>
      <c r="B28" s="288" t="s">
        <v>15</v>
      </c>
      <c r="C28" s="289" t="s">
        <v>90</v>
      </c>
      <c r="D28" s="290">
        <f>SUM(E28:F28)</f>
        <v>1</v>
      </c>
      <c r="E28" s="290">
        <v>1</v>
      </c>
      <c r="F28" s="290"/>
      <c r="G28" s="290">
        <f>SUM(H28:I28)</f>
        <v>1</v>
      </c>
      <c r="H28" s="290">
        <f>E28</f>
        <v>1</v>
      </c>
      <c r="I28" s="290"/>
      <c r="J28" s="290"/>
      <c r="K28" s="290"/>
      <c r="L28" s="290"/>
      <c r="M28" s="334" t="s">
        <v>655</v>
      </c>
    </row>
    <row r="31" spans="1:13" x14ac:dyDescent="0.25">
      <c r="F31" s="123"/>
    </row>
  </sheetData>
  <mergeCells count="14">
    <mergeCell ref="A9:C9"/>
    <mergeCell ref="A17:A19"/>
    <mergeCell ref="B17:B19"/>
    <mergeCell ref="M18:M19"/>
    <mergeCell ref="K1:M1"/>
    <mergeCell ref="A6:A7"/>
    <mergeCell ref="B6:B7"/>
    <mergeCell ref="M6:M7"/>
    <mergeCell ref="A2:M2"/>
    <mergeCell ref="A3:M3"/>
    <mergeCell ref="G6:I6"/>
    <mergeCell ref="J6:L6"/>
    <mergeCell ref="K5:M5"/>
    <mergeCell ref="D6:F6"/>
  </mergeCells>
  <pageMargins left="0.6692913385826772" right="0.19685039370078741" top="0.48" bottom="0.57999999999999996" header="0.19685039370078741" footer="0.39370078740157483"/>
  <pageSetup paperSize="8" scale="75" firstPageNumber="15" fitToHeight="0" orientation="landscape"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36"/>
  <sheetViews>
    <sheetView topLeftCell="A20" zoomScale="85" zoomScaleNormal="85" workbookViewId="0">
      <selection activeCell="AA1" sqref="AA1:AI1"/>
    </sheetView>
  </sheetViews>
  <sheetFormatPr defaultColWidth="9" defaultRowHeight="15.75" x14ac:dyDescent="0.25"/>
  <cols>
    <col min="1" max="1" width="4.75" style="7" customWidth="1"/>
    <col min="2" max="2" width="20.875" style="1" customWidth="1"/>
    <col min="3" max="3" width="11.25" style="1" customWidth="1"/>
    <col min="4" max="4" width="11.125" style="1" customWidth="1"/>
    <col min="5" max="5" width="10.125" style="1" customWidth="1"/>
    <col min="6" max="8" width="10.625" style="1" customWidth="1"/>
    <col min="9" max="9" width="9.5" style="1" customWidth="1"/>
    <col min="10" max="10" width="10.125" style="1" customWidth="1"/>
    <col min="11" max="12" width="7.375" style="1" customWidth="1"/>
    <col min="13" max="13" width="7.125" style="1" customWidth="1"/>
    <col min="14" max="14" width="6.375" style="1" customWidth="1"/>
    <col min="15" max="15" width="7.375" style="1" customWidth="1"/>
    <col min="16" max="16" width="7" style="1" customWidth="1"/>
    <col min="17" max="17" width="6.25" style="1" customWidth="1"/>
    <col min="18" max="18" width="7.25" style="1" customWidth="1"/>
    <col min="19" max="19" width="7" style="1" customWidth="1"/>
    <col min="20" max="21" width="7.25" style="1" customWidth="1"/>
    <col min="22" max="22" width="7.875" style="1" customWidth="1"/>
    <col min="23" max="23" width="6.375" style="1" customWidth="1"/>
    <col min="24" max="24" width="10.625" style="1" customWidth="1"/>
    <col min="25" max="25" width="10.375" style="1" customWidth="1"/>
    <col min="26" max="26" width="10.5" style="1" customWidth="1"/>
    <col min="27" max="27" width="10.125" style="1" customWidth="1"/>
    <col min="28" max="28" width="10.375" style="1" customWidth="1"/>
    <col min="29" max="29" width="9.625" style="1" customWidth="1"/>
    <col min="30" max="30" width="8" style="1" customWidth="1"/>
    <col min="31" max="31" width="7.5" style="1" customWidth="1"/>
    <col min="32" max="33" width="7.125" style="1" customWidth="1"/>
    <col min="34" max="34" width="6.625" style="1" customWidth="1"/>
    <col min="35" max="35" width="7" style="1" customWidth="1"/>
    <col min="36" max="16384" width="9" style="1"/>
  </cols>
  <sheetData>
    <row r="1" spans="1:35" ht="25.5" customHeight="1" x14ac:dyDescent="0.25">
      <c r="R1" s="357"/>
      <c r="S1" s="357"/>
      <c r="T1" s="357"/>
      <c r="U1" s="357"/>
      <c r="V1" s="357"/>
      <c r="W1" s="357"/>
      <c r="AA1" s="358" t="s">
        <v>589</v>
      </c>
      <c r="AB1" s="358"/>
      <c r="AC1" s="358"/>
      <c r="AD1" s="358"/>
      <c r="AE1" s="358"/>
      <c r="AF1" s="358"/>
      <c r="AG1" s="358"/>
      <c r="AH1" s="358"/>
      <c r="AI1" s="358"/>
    </row>
    <row r="2" spans="1:35" ht="50.25" customHeight="1" x14ac:dyDescent="0.25">
      <c r="A2" s="354" t="s">
        <v>520</v>
      </c>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254"/>
      <c r="AH2" s="254"/>
      <c r="AI2" s="254"/>
    </row>
    <row r="3" spans="1:35" ht="26.25" customHeight="1" x14ac:dyDescent="0.25">
      <c r="A3" s="355" t="s">
        <v>659</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255"/>
      <c r="AH3" s="255"/>
      <c r="AI3" s="255"/>
    </row>
    <row r="4" spans="1:35" hidden="1" x14ac:dyDescent="0.25"/>
    <row r="5" spans="1:35" ht="21" customHeight="1" x14ac:dyDescent="0.25">
      <c r="R5" s="356"/>
      <c r="S5" s="356"/>
      <c r="T5" s="356"/>
      <c r="U5" s="356"/>
      <c r="V5" s="356"/>
      <c r="W5" s="356"/>
      <c r="AA5" s="356" t="s">
        <v>0</v>
      </c>
      <c r="AB5" s="356"/>
      <c r="AC5" s="356"/>
      <c r="AD5" s="356"/>
      <c r="AE5" s="356"/>
      <c r="AF5" s="356"/>
    </row>
    <row r="6" spans="1:35" ht="24" customHeight="1" x14ac:dyDescent="0.25">
      <c r="A6" s="352" t="s">
        <v>1</v>
      </c>
      <c r="B6" s="352" t="s">
        <v>662</v>
      </c>
      <c r="C6" s="352" t="s">
        <v>103</v>
      </c>
      <c r="D6" s="352"/>
      <c r="E6" s="352"/>
      <c r="F6" s="353" t="s">
        <v>75</v>
      </c>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row>
    <row r="7" spans="1:35" ht="24" customHeight="1" x14ac:dyDescent="0.25">
      <c r="A7" s="352"/>
      <c r="B7" s="352"/>
      <c r="C7" s="352"/>
      <c r="D7" s="352"/>
      <c r="E7" s="352"/>
      <c r="F7" s="353" t="s">
        <v>571</v>
      </c>
      <c r="G7" s="353"/>
      <c r="H7" s="353"/>
      <c r="I7" s="353"/>
      <c r="J7" s="353"/>
      <c r="K7" s="353"/>
      <c r="L7" s="353"/>
      <c r="M7" s="353"/>
      <c r="N7" s="353"/>
      <c r="O7" s="353"/>
      <c r="P7" s="353"/>
      <c r="Q7" s="353"/>
      <c r="R7" s="353"/>
      <c r="S7" s="353"/>
      <c r="T7" s="353"/>
      <c r="U7" s="353"/>
      <c r="V7" s="353"/>
      <c r="W7" s="353"/>
      <c r="X7" s="353" t="s">
        <v>572</v>
      </c>
      <c r="Y7" s="353"/>
      <c r="Z7" s="353"/>
      <c r="AA7" s="353"/>
      <c r="AB7" s="353"/>
      <c r="AC7" s="353"/>
      <c r="AD7" s="353"/>
      <c r="AE7" s="353"/>
      <c r="AF7" s="353"/>
      <c r="AG7" s="353"/>
      <c r="AH7" s="353"/>
      <c r="AI7" s="353"/>
    </row>
    <row r="8" spans="1:35" s="125" customFormat="1" ht="24" customHeight="1" x14ac:dyDescent="0.25">
      <c r="A8" s="352"/>
      <c r="B8" s="352"/>
      <c r="C8" s="352"/>
      <c r="D8" s="352"/>
      <c r="E8" s="352"/>
      <c r="F8" s="352" t="s">
        <v>552</v>
      </c>
      <c r="G8" s="352"/>
      <c r="H8" s="352"/>
      <c r="I8" s="352" t="s">
        <v>92</v>
      </c>
      <c r="J8" s="352"/>
      <c r="K8" s="352"/>
      <c r="L8" s="352" t="s">
        <v>94</v>
      </c>
      <c r="M8" s="352"/>
      <c r="N8" s="352"/>
      <c r="O8" s="352" t="s">
        <v>95</v>
      </c>
      <c r="P8" s="352"/>
      <c r="Q8" s="352"/>
      <c r="R8" s="352" t="s">
        <v>96</v>
      </c>
      <c r="S8" s="352"/>
      <c r="T8" s="352"/>
      <c r="U8" s="352" t="s">
        <v>97</v>
      </c>
      <c r="V8" s="352"/>
      <c r="W8" s="352"/>
      <c r="X8" s="352" t="s">
        <v>553</v>
      </c>
      <c r="Y8" s="352"/>
      <c r="Z8" s="352"/>
      <c r="AA8" s="352" t="s">
        <v>93</v>
      </c>
      <c r="AB8" s="352"/>
      <c r="AC8" s="352"/>
      <c r="AD8" s="352" t="s">
        <v>94</v>
      </c>
      <c r="AE8" s="352"/>
      <c r="AF8" s="352"/>
      <c r="AG8" s="352" t="s">
        <v>95</v>
      </c>
      <c r="AH8" s="352"/>
      <c r="AI8" s="352"/>
    </row>
    <row r="9" spans="1:35" s="125" customFormat="1" ht="40.5" customHeight="1" x14ac:dyDescent="0.25">
      <c r="A9" s="352"/>
      <c r="B9" s="352"/>
      <c r="C9" s="352"/>
      <c r="D9" s="352"/>
      <c r="E9" s="352"/>
      <c r="F9" s="352"/>
      <c r="G9" s="352"/>
      <c r="H9" s="352"/>
      <c r="I9" s="352" t="s">
        <v>88</v>
      </c>
      <c r="J9" s="352"/>
      <c r="K9" s="352"/>
      <c r="L9" s="352" t="s">
        <v>88</v>
      </c>
      <c r="M9" s="352"/>
      <c r="N9" s="352"/>
      <c r="O9" s="352" t="s">
        <v>99</v>
      </c>
      <c r="P9" s="352"/>
      <c r="Q9" s="352"/>
      <c r="R9" s="352" t="s">
        <v>98</v>
      </c>
      <c r="S9" s="352"/>
      <c r="T9" s="352"/>
      <c r="U9" s="352" t="s">
        <v>100</v>
      </c>
      <c r="V9" s="352"/>
      <c r="W9" s="352"/>
      <c r="X9" s="352"/>
      <c r="Y9" s="352"/>
      <c r="Z9" s="352"/>
      <c r="AA9" s="352" t="s">
        <v>74</v>
      </c>
      <c r="AB9" s="352"/>
      <c r="AC9" s="352"/>
      <c r="AD9" s="352" t="s">
        <v>88</v>
      </c>
      <c r="AE9" s="352"/>
      <c r="AF9" s="352"/>
      <c r="AG9" s="352" t="s">
        <v>99</v>
      </c>
      <c r="AH9" s="352"/>
      <c r="AI9" s="352"/>
    </row>
    <row r="10" spans="1:35" s="125" customFormat="1" ht="24" customHeight="1" x14ac:dyDescent="0.25">
      <c r="A10" s="352"/>
      <c r="B10" s="352"/>
      <c r="C10" s="352" t="s">
        <v>20</v>
      </c>
      <c r="D10" s="352" t="s">
        <v>75</v>
      </c>
      <c r="E10" s="352"/>
      <c r="F10" s="352" t="s">
        <v>20</v>
      </c>
      <c r="G10" s="352" t="s">
        <v>75</v>
      </c>
      <c r="H10" s="352"/>
      <c r="I10" s="352" t="s">
        <v>517</v>
      </c>
      <c r="J10" s="352"/>
      <c r="K10" s="352"/>
      <c r="L10" s="352" t="s">
        <v>63</v>
      </c>
      <c r="M10" s="352"/>
      <c r="N10" s="352"/>
      <c r="O10" s="352"/>
      <c r="P10" s="352"/>
      <c r="Q10" s="352"/>
      <c r="R10" s="352" t="s">
        <v>60</v>
      </c>
      <c r="S10" s="352"/>
      <c r="T10" s="352"/>
      <c r="U10" s="352" t="s">
        <v>68</v>
      </c>
      <c r="V10" s="352"/>
      <c r="W10" s="352"/>
      <c r="X10" s="352" t="s">
        <v>20</v>
      </c>
      <c r="Y10" s="352" t="s">
        <v>75</v>
      </c>
      <c r="Z10" s="352"/>
      <c r="AA10" s="352" t="s">
        <v>68</v>
      </c>
      <c r="AB10" s="352"/>
      <c r="AC10" s="352"/>
      <c r="AD10" s="352" t="s">
        <v>68</v>
      </c>
      <c r="AE10" s="352"/>
      <c r="AF10" s="352"/>
      <c r="AG10" s="352"/>
      <c r="AH10" s="352"/>
      <c r="AI10" s="352"/>
    </row>
    <row r="11" spans="1:35" s="125" customFormat="1" ht="24" customHeight="1" x14ac:dyDescent="0.25">
      <c r="A11" s="352"/>
      <c r="B11" s="352"/>
      <c r="C11" s="352"/>
      <c r="D11" s="352"/>
      <c r="E11" s="352"/>
      <c r="F11" s="352"/>
      <c r="G11" s="352"/>
      <c r="H11" s="352"/>
      <c r="I11" s="352" t="s">
        <v>20</v>
      </c>
      <c r="J11" s="352" t="s">
        <v>75</v>
      </c>
      <c r="K11" s="352"/>
      <c r="L11" s="352" t="s">
        <v>101</v>
      </c>
      <c r="M11" s="352" t="s">
        <v>75</v>
      </c>
      <c r="N11" s="352"/>
      <c r="O11" s="352" t="s">
        <v>20</v>
      </c>
      <c r="P11" s="352" t="s">
        <v>75</v>
      </c>
      <c r="Q11" s="352"/>
      <c r="R11" s="352" t="s">
        <v>20</v>
      </c>
      <c r="S11" s="352" t="s">
        <v>75</v>
      </c>
      <c r="T11" s="352"/>
      <c r="U11" s="352" t="s">
        <v>20</v>
      </c>
      <c r="V11" s="352" t="s">
        <v>75</v>
      </c>
      <c r="W11" s="352"/>
      <c r="X11" s="352"/>
      <c r="Y11" s="352"/>
      <c r="Z11" s="352"/>
      <c r="AA11" s="352" t="s">
        <v>20</v>
      </c>
      <c r="AB11" s="352" t="s">
        <v>75</v>
      </c>
      <c r="AC11" s="352"/>
      <c r="AD11" s="352" t="s">
        <v>101</v>
      </c>
      <c r="AE11" s="352" t="s">
        <v>75</v>
      </c>
      <c r="AF11" s="352"/>
      <c r="AG11" s="352" t="s">
        <v>20</v>
      </c>
      <c r="AH11" s="352" t="s">
        <v>75</v>
      </c>
      <c r="AI11" s="352"/>
    </row>
    <row r="12" spans="1:35" ht="68.25" customHeight="1" x14ac:dyDescent="0.25">
      <c r="A12" s="352"/>
      <c r="B12" s="352"/>
      <c r="C12" s="352"/>
      <c r="D12" s="145" t="s">
        <v>69</v>
      </c>
      <c r="E12" s="145" t="s">
        <v>102</v>
      </c>
      <c r="F12" s="352"/>
      <c r="G12" s="145" t="s">
        <v>69</v>
      </c>
      <c r="H12" s="145" t="s">
        <v>102</v>
      </c>
      <c r="I12" s="352"/>
      <c r="J12" s="145" t="s">
        <v>69</v>
      </c>
      <c r="K12" s="145" t="s">
        <v>102</v>
      </c>
      <c r="L12" s="352"/>
      <c r="M12" s="145" t="s">
        <v>69</v>
      </c>
      <c r="N12" s="145" t="s">
        <v>102</v>
      </c>
      <c r="O12" s="352"/>
      <c r="P12" s="145" t="s">
        <v>69</v>
      </c>
      <c r="Q12" s="145" t="s">
        <v>102</v>
      </c>
      <c r="R12" s="352"/>
      <c r="S12" s="145" t="s">
        <v>69</v>
      </c>
      <c r="T12" s="145" t="s">
        <v>102</v>
      </c>
      <c r="U12" s="352"/>
      <c r="V12" s="145" t="s">
        <v>69</v>
      </c>
      <c r="W12" s="145" t="s">
        <v>102</v>
      </c>
      <c r="X12" s="352"/>
      <c r="Y12" s="145" t="s">
        <v>69</v>
      </c>
      <c r="Z12" s="145" t="s">
        <v>102</v>
      </c>
      <c r="AA12" s="352"/>
      <c r="AB12" s="145" t="s">
        <v>69</v>
      </c>
      <c r="AC12" s="145" t="s">
        <v>102</v>
      </c>
      <c r="AD12" s="352"/>
      <c r="AE12" s="145" t="s">
        <v>69</v>
      </c>
      <c r="AF12" s="145" t="s">
        <v>102</v>
      </c>
      <c r="AG12" s="352"/>
      <c r="AH12" s="145" t="s">
        <v>69</v>
      </c>
      <c r="AI12" s="145" t="s">
        <v>102</v>
      </c>
    </row>
    <row r="13" spans="1:35" s="2" customFormat="1" ht="33" customHeight="1" x14ac:dyDescent="0.25">
      <c r="A13" s="126"/>
      <c r="B13" s="126" t="s">
        <v>6</v>
      </c>
      <c r="C13" s="216">
        <f>C14+C22</f>
        <v>92806.11</v>
      </c>
      <c r="D13" s="216">
        <f t="shared" ref="D13:AF13" si="0">D14+D22</f>
        <v>84800.535000000003</v>
      </c>
      <c r="E13" s="216">
        <f t="shared" si="0"/>
        <v>8005.5749999999998</v>
      </c>
      <c r="F13" s="216">
        <f t="shared" si="0"/>
        <v>12971.11</v>
      </c>
      <c r="G13" s="216">
        <f t="shared" si="0"/>
        <v>12630.535</v>
      </c>
      <c r="H13" s="216">
        <f t="shared" si="0"/>
        <v>340.57499999999999</v>
      </c>
      <c r="I13" s="216">
        <f t="shared" si="0"/>
        <v>2120.11</v>
      </c>
      <c r="J13" s="216">
        <f t="shared" si="0"/>
        <v>2022.5350000000001</v>
      </c>
      <c r="K13" s="216">
        <f t="shared" si="0"/>
        <v>97.575000000000003</v>
      </c>
      <c r="L13" s="127">
        <f t="shared" si="0"/>
        <v>5200</v>
      </c>
      <c r="M13" s="127">
        <f t="shared" si="0"/>
        <v>5200</v>
      </c>
      <c r="N13" s="127">
        <f t="shared" si="0"/>
        <v>0</v>
      </c>
      <c r="O13" s="127">
        <f t="shared" si="0"/>
        <v>595</v>
      </c>
      <c r="P13" s="127">
        <f t="shared" si="0"/>
        <v>567</v>
      </c>
      <c r="Q13" s="127">
        <f t="shared" si="0"/>
        <v>28</v>
      </c>
      <c r="R13" s="127">
        <f t="shared" si="0"/>
        <v>4528</v>
      </c>
      <c r="S13" s="127">
        <f t="shared" si="0"/>
        <v>4313</v>
      </c>
      <c r="T13" s="127">
        <f t="shared" si="0"/>
        <v>215</v>
      </c>
      <c r="U13" s="127">
        <f t="shared" si="0"/>
        <v>528</v>
      </c>
      <c r="V13" s="127">
        <f t="shared" si="0"/>
        <v>528</v>
      </c>
      <c r="W13" s="127">
        <f t="shared" si="0"/>
        <v>0</v>
      </c>
      <c r="X13" s="127">
        <f t="shared" si="0"/>
        <v>79835</v>
      </c>
      <c r="Y13" s="127">
        <f t="shared" si="0"/>
        <v>72170</v>
      </c>
      <c r="Z13" s="127">
        <f t="shared" si="0"/>
        <v>7665</v>
      </c>
      <c r="AA13" s="127">
        <f t="shared" si="0"/>
        <v>67409</v>
      </c>
      <c r="AB13" s="127">
        <f t="shared" si="0"/>
        <v>59744.000000000007</v>
      </c>
      <c r="AC13" s="127">
        <f t="shared" si="0"/>
        <v>7665</v>
      </c>
      <c r="AD13" s="127">
        <f t="shared" si="0"/>
        <v>12425</v>
      </c>
      <c r="AE13" s="127">
        <f t="shared" si="0"/>
        <v>12425</v>
      </c>
      <c r="AF13" s="127">
        <f t="shared" si="0"/>
        <v>0</v>
      </c>
      <c r="AG13" s="127">
        <f t="shared" ref="AG13:AI13" si="1">AG14+AG22</f>
        <v>1</v>
      </c>
      <c r="AH13" s="127">
        <f t="shared" si="1"/>
        <v>1</v>
      </c>
      <c r="AI13" s="127">
        <f t="shared" si="1"/>
        <v>0</v>
      </c>
    </row>
    <row r="14" spans="1:35" s="2" customFormat="1" ht="27" customHeight="1" x14ac:dyDescent="0.25">
      <c r="A14" s="96" t="s">
        <v>32</v>
      </c>
      <c r="B14" s="128" t="s">
        <v>76</v>
      </c>
      <c r="C14" s="129">
        <f>SUM(C15:C21)</f>
        <v>15093</v>
      </c>
      <c r="D14" s="129">
        <f t="shared" ref="D14:AF14" si="2">SUM(D15:D21)</f>
        <v>14850</v>
      </c>
      <c r="E14" s="129">
        <f t="shared" si="2"/>
        <v>243</v>
      </c>
      <c r="F14" s="129">
        <f t="shared" si="2"/>
        <v>5911</v>
      </c>
      <c r="G14" s="129">
        <f t="shared" si="2"/>
        <v>5668</v>
      </c>
      <c r="H14" s="129">
        <f t="shared" si="2"/>
        <v>243</v>
      </c>
      <c r="I14" s="129">
        <f t="shared" si="2"/>
        <v>0</v>
      </c>
      <c r="J14" s="129">
        <f t="shared" si="2"/>
        <v>0</v>
      </c>
      <c r="K14" s="129">
        <f t="shared" si="2"/>
        <v>0</v>
      </c>
      <c r="L14" s="129">
        <f t="shared" si="2"/>
        <v>260</v>
      </c>
      <c r="M14" s="129">
        <f t="shared" si="2"/>
        <v>260</v>
      </c>
      <c r="N14" s="129">
        <f t="shared" si="2"/>
        <v>0</v>
      </c>
      <c r="O14" s="129">
        <f t="shared" si="2"/>
        <v>595</v>
      </c>
      <c r="P14" s="129">
        <f t="shared" si="2"/>
        <v>567</v>
      </c>
      <c r="Q14" s="129">
        <f t="shared" si="2"/>
        <v>28</v>
      </c>
      <c r="R14" s="129">
        <f t="shared" si="2"/>
        <v>4528</v>
      </c>
      <c r="S14" s="129">
        <f t="shared" si="2"/>
        <v>4313</v>
      </c>
      <c r="T14" s="129">
        <f t="shared" si="2"/>
        <v>215</v>
      </c>
      <c r="U14" s="129">
        <f t="shared" si="2"/>
        <v>528</v>
      </c>
      <c r="V14" s="129">
        <f t="shared" si="2"/>
        <v>528</v>
      </c>
      <c r="W14" s="129">
        <f t="shared" si="2"/>
        <v>0</v>
      </c>
      <c r="X14" s="129">
        <f t="shared" si="2"/>
        <v>9182</v>
      </c>
      <c r="Y14" s="129">
        <f t="shared" si="2"/>
        <v>9182</v>
      </c>
      <c r="Z14" s="129">
        <f t="shared" si="2"/>
        <v>0</v>
      </c>
      <c r="AA14" s="129">
        <f t="shared" si="2"/>
        <v>0</v>
      </c>
      <c r="AB14" s="129">
        <f t="shared" si="2"/>
        <v>0</v>
      </c>
      <c r="AC14" s="129">
        <f t="shared" si="2"/>
        <v>0</v>
      </c>
      <c r="AD14" s="129">
        <f t="shared" si="2"/>
        <v>9181</v>
      </c>
      <c r="AE14" s="129">
        <f t="shared" si="2"/>
        <v>9181</v>
      </c>
      <c r="AF14" s="129">
        <f t="shared" si="2"/>
        <v>0</v>
      </c>
      <c r="AG14" s="129">
        <f t="shared" ref="AG14:AI14" si="3">SUM(AG15:AG21)</f>
        <v>1</v>
      </c>
      <c r="AH14" s="129">
        <f t="shared" si="3"/>
        <v>1</v>
      </c>
      <c r="AI14" s="129">
        <f t="shared" si="3"/>
        <v>0</v>
      </c>
    </row>
    <row r="15" spans="1:35" ht="27" customHeight="1" x14ac:dyDescent="0.25">
      <c r="A15" s="131">
        <v>1</v>
      </c>
      <c r="B15" s="132" t="s">
        <v>52</v>
      </c>
      <c r="C15" s="133">
        <f>SUM(D15:E15)</f>
        <v>260</v>
      </c>
      <c r="D15" s="133">
        <f>G15+Y15</f>
        <v>260</v>
      </c>
      <c r="E15" s="133">
        <f>H15+Z15</f>
        <v>0</v>
      </c>
      <c r="F15" s="133">
        <f>SUM(G15:H15)</f>
        <v>260</v>
      </c>
      <c r="G15" s="133">
        <f>J15+M15+P15+S15+V15</f>
        <v>260</v>
      </c>
      <c r="H15" s="133">
        <f>K15+N15+Q15+T15+W15</f>
        <v>0</v>
      </c>
      <c r="I15" s="133">
        <f>SUM(J15:K15)</f>
        <v>0</v>
      </c>
      <c r="J15" s="133"/>
      <c r="K15" s="133"/>
      <c r="L15" s="133">
        <f>SUM(M15:N15)</f>
        <v>260</v>
      </c>
      <c r="M15" s="133">
        <f>'B4-TDA4,DA5'!E12</f>
        <v>260</v>
      </c>
      <c r="N15" s="133"/>
      <c r="O15" s="133">
        <f>SUM(P15:Q15)</f>
        <v>0</v>
      </c>
      <c r="P15" s="133"/>
      <c r="Q15" s="133"/>
      <c r="R15" s="133">
        <f>SUM(S15:T15)</f>
        <v>0</v>
      </c>
      <c r="S15" s="133"/>
      <c r="T15" s="133"/>
      <c r="U15" s="133">
        <f>SUM(V15:W15)</f>
        <v>0</v>
      </c>
      <c r="V15" s="133"/>
      <c r="W15" s="133"/>
      <c r="X15" s="133">
        <f>SUM(Y15:Z15)</f>
        <v>0</v>
      </c>
      <c r="Y15" s="133">
        <f>AB15+AE15+AH15</f>
        <v>0</v>
      </c>
      <c r="Z15" s="133">
        <f>AC15+AF15+AI15</f>
        <v>0</v>
      </c>
      <c r="AA15" s="133">
        <f>SUM(AB15:AC15)</f>
        <v>0</v>
      </c>
      <c r="AB15" s="133"/>
      <c r="AC15" s="133"/>
      <c r="AD15" s="133">
        <v>0</v>
      </c>
      <c r="AE15" s="133"/>
      <c r="AF15" s="133"/>
      <c r="AG15" s="133">
        <f>SUM(AH15:AI15)</f>
        <v>0</v>
      </c>
      <c r="AH15" s="133"/>
      <c r="AI15" s="133"/>
    </row>
    <row r="16" spans="1:35" ht="39" customHeight="1" x14ac:dyDescent="0.25">
      <c r="A16" s="131">
        <v>2</v>
      </c>
      <c r="B16" s="132" t="s">
        <v>70</v>
      </c>
      <c r="C16" s="133">
        <f t="shared" ref="C16:C30" si="4">SUM(D16:E16)</f>
        <v>394</v>
      </c>
      <c r="D16" s="133">
        <f t="shared" ref="D16:D30" si="5">G16+Y16</f>
        <v>394</v>
      </c>
      <c r="E16" s="133">
        <f t="shared" ref="E16:E30" si="6">H16+Z16</f>
        <v>0</v>
      </c>
      <c r="F16" s="133">
        <f t="shared" ref="F16:F21" si="7">SUM(G16:H16)</f>
        <v>394</v>
      </c>
      <c r="G16" s="133">
        <f t="shared" ref="G16:G30" si="8">J16+M16+P16+S16+V16</f>
        <v>394</v>
      </c>
      <c r="H16" s="133">
        <f t="shared" ref="H16:H30" si="9">K16+N16+Q16+T16+W16</f>
        <v>0</v>
      </c>
      <c r="I16" s="133">
        <f t="shared" ref="I16:I30" si="10">SUM(J16:K16)</f>
        <v>0</v>
      </c>
      <c r="J16" s="133"/>
      <c r="K16" s="133"/>
      <c r="L16" s="133">
        <f t="shared" ref="L16:L30" si="11">SUM(M16:N16)</f>
        <v>0</v>
      </c>
      <c r="M16" s="133"/>
      <c r="N16" s="133"/>
      <c r="O16" s="133">
        <f t="shared" ref="O16:O30" si="12">SUM(P16:Q16)</f>
        <v>0</v>
      </c>
      <c r="P16" s="133"/>
      <c r="Q16" s="133"/>
      <c r="R16" s="133">
        <f t="shared" ref="R16:R30" si="13">SUM(S16:T16)</f>
        <v>0</v>
      </c>
      <c r="S16" s="133"/>
      <c r="T16" s="133"/>
      <c r="U16" s="133">
        <f t="shared" ref="U16:U30" si="14">SUM(V16:W16)</f>
        <v>394</v>
      </c>
      <c r="V16" s="133">
        <f>'B7-TDA2,DA10'!E6</f>
        <v>394</v>
      </c>
      <c r="W16" s="133"/>
      <c r="X16" s="133">
        <f t="shared" ref="X16:X21" si="15">SUM(Y16:Z16)</f>
        <v>0</v>
      </c>
      <c r="Y16" s="133">
        <f t="shared" ref="Y16:Y21" si="16">AB16+AE16+AH16</f>
        <v>0</v>
      </c>
      <c r="Z16" s="133">
        <f t="shared" ref="Z16:Z21" si="17">AC16+AF16+AI16</f>
        <v>0</v>
      </c>
      <c r="AA16" s="133">
        <f t="shared" ref="AA16:AA21" si="18">SUM(AB16:AC16)</f>
        <v>0</v>
      </c>
      <c r="AB16" s="133"/>
      <c r="AC16" s="133"/>
      <c r="AD16" s="133">
        <v>0</v>
      </c>
      <c r="AE16" s="133"/>
      <c r="AF16" s="133"/>
      <c r="AG16" s="133">
        <f t="shared" ref="AG16:AG21" si="19">SUM(AH16:AI16)</f>
        <v>0</v>
      </c>
      <c r="AH16" s="133"/>
      <c r="AI16" s="133"/>
    </row>
    <row r="17" spans="1:35" ht="27" customHeight="1" x14ac:dyDescent="0.25">
      <c r="A17" s="131">
        <v>3</v>
      </c>
      <c r="B17" s="132" t="s">
        <v>71</v>
      </c>
      <c r="C17" s="133">
        <f t="shared" si="4"/>
        <v>8897</v>
      </c>
      <c r="D17" s="133">
        <f t="shared" si="5"/>
        <v>8897</v>
      </c>
      <c r="E17" s="133">
        <f t="shared" si="6"/>
        <v>0</v>
      </c>
      <c r="F17" s="133">
        <f t="shared" si="7"/>
        <v>0</v>
      </c>
      <c r="G17" s="133">
        <f t="shared" si="8"/>
        <v>0</v>
      </c>
      <c r="H17" s="133">
        <f t="shared" si="9"/>
        <v>0</v>
      </c>
      <c r="I17" s="133">
        <f t="shared" si="10"/>
        <v>0</v>
      </c>
      <c r="J17" s="133"/>
      <c r="K17" s="133"/>
      <c r="L17" s="133">
        <f t="shared" si="11"/>
        <v>0</v>
      </c>
      <c r="M17" s="133"/>
      <c r="N17" s="133"/>
      <c r="O17" s="133">
        <f t="shared" si="12"/>
        <v>0</v>
      </c>
      <c r="P17" s="133"/>
      <c r="Q17" s="133"/>
      <c r="R17" s="133">
        <f t="shared" si="13"/>
        <v>0</v>
      </c>
      <c r="S17" s="133"/>
      <c r="T17" s="133"/>
      <c r="U17" s="133">
        <f t="shared" si="14"/>
        <v>0</v>
      </c>
      <c r="V17" s="133"/>
      <c r="W17" s="133"/>
      <c r="X17" s="133">
        <f t="shared" si="15"/>
        <v>8897</v>
      </c>
      <c r="Y17" s="133">
        <f t="shared" si="16"/>
        <v>8897</v>
      </c>
      <c r="Z17" s="133">
        <f t="shared" si="17"/>
        <v>0</v>
      </c>
      <c r="AA17" s="133">
        <f t="shared" si="18"/>
        <v>0</v>
      </c>
      <c r="AB17" s="133"/>
      <c r="AC17" s="133"/>
      <c r="AD17" s="133">
        <v>8897</v>
      </c>
      <c r="AE17" s="133">
        <v>8897</v>
      </c>
      <c r="AF17" s="133"/>
      <c r="AG17" s="133">
        <f t="shared" si="19"/>
        <v>0</v>
      </c>
      <c r="AH17" s="133"/>
      <c r="AI17" s="133"/>
    </row>
    <row r="18" spans="1:35" ht="27" customHeight="1" x14ac:dyDescent="0.25">
      <c r="A18" s="131">
        <v>4</v>
      </c>
      <c r="B18" s="132" t="s">
        <v>50</v>
      </c>
      <c r="C18" s="133">
        <f t="shared" si="4"/>
        <v>596</v>
      </c>
      <c r="D18" s="133">
        <f t="shared" si="5"/>
        <v>568</v>
      </c>
      <c r="E18" s="133">
        <f t="shared" si="6"/>
        <v>28</v>
      </c>
      <c r="F18" s="133">
        <f t="shared" si="7"/>
        <v>595</v>
      </c>
      <c r="G18" s="133">
        <f t="shared" si="8"/>
        <v>567</v>
      </c>
      <c r="H18" s="133">
        <f t="shared" si="9"/>
        <v>28</v>
      </c>
      <c r="I18" s="133">
        <f t="shared" si="10"/>
        <v>0</v>
      </c>
      <c r="J18" s="133"/>
      <c r="K18" s="133"/>
      <c r="L18" s="133">
        <f t="shared" si="11"/>
        <v>0</v>
      </c>
      <c r="M18" s="133"/>
      <c r="N18" s="133"/>
      <c r="O18" s="133">
        <f t="shared" si="12"/>
        <v>595</v>
      </c>
      <c r="P18" s="133">
        <f>'B5-DA7'!E6</f>
        <v>567</v>
      </c>
      <c r="Q18" s="133">
        <f>'B5-DA7'!G6</f>
        <v>28</v>
      </c>
      <c r="R18" s="133">
        <f t="shared" si="13"/>
        <v>0</v>
      </c>
      <c r="S18" s="133"/>
      <c r="T18" s="133"/>
      <c r="U18" s="133">
        <f t="shared" si="14"/>
        <v>0</v>
      </c>
      <c r="V18" s="133"/>
      <c r="W18" s="133"/>
      <c r="X18" s="133">
        <f t="shared" si="15"/>
        <v>1</v>
      </c>
      <c r="Y18" s="133">
        <f t="shared" si="16"/>
        <v>1</v>
      </c>
      <c r="Z18" s="133">
        <f t="shared" si="17"/>
        <v>0</v>
      </c>
      <c r="AA18" s="133">
        <f t="shared" si="18"/>
        <v>0</v>
      </c>
      <c r="AB18" s="133"/>
      <c r="AC18" s="133"/>
      <c r="AD18" s="133">
        <v>0</v>
      </c>
      <c r="AE18" s="133"/>
      <c r="AF18" s="133"/>
      <c r="AG18" s="133">
        <f t="shared" si="19"/>
        <v>1</v>
      </c>
      <c r="AH18" s="133">
        <f>'B1-TH DA'!H28</f>
        <v>1</v>
      </c>
      <c r="AI18" s="133"/>
    </row>
    <row r="19" spans="1:35" ht="53.25" customHeight="1" x14ac:dyDescent="0.25">
      <c r="A19" s="131">
        <v>5</v>
      </c>
      <c r="B19" s="132" t="s">
        <v>660</v>
      </c>
      <c r="C19" s="133">
        <f t="shared" si="4"/>
        <v>4528</v>
      </c>
      <c r="D19" s="133">
        <f t="shared" si="5"/>
        <v>4313</v>
      </c>
      <c r="E19" s="133">
        <f t="shared" si="6"/>
        <v>215</v>
      </c>
      <c r="F19" s="133">
        <f t="shared" si="7"/>
        <v>4528</v>
      </c>
      <c r="G19" s="133">
        <f t="shared" si="8"/>
        <v>4313</v>
      </c>
      <c r="H19" s="133">
        <f t="shared" si="9"/>
        <v>215</v>
      </c>
      <c r="I19" s="133">
        <f t="shared" si="10"/>
        <v>0</v>
      </c>
      <c r="J19" s="133"/>
      <c r="K19" s="133"/>
      <c r="L19" s="133">
        <f t="shared" si="11"/>
        <v>0</v>
      </c>
      <c r="M19" s="133"/>
      <c r="N19" s="133"/>
      <c r="O19" s="133">
        <f t="shared" si="12"/>
        <v>0</v>
      </c>
      <c r="P19" s="133"/>
      <c r="Q19" s="133"/>
      <c r="R19" s="133">
        <f t="shared" si="13"/>
        <v>4528</v>
      </c>
      <c r="S19" s="133">
        <f>'B6-TDA1,DA9'!E6</f>
        <v>4313</v>
      </c>
      <c r="T19" s="133">
        <f>'B6-TDA1,DA9'!G6</f>
        <v>215</v>
      </c>
      <c r="U19" s="133">
        <f t="shared" si="14"/>
        <v>0</v>
      </c>
      <c r="V19" s="133"/>
      <c r="W19" s="133"/>
      <c r="X19" s="133">
        <f t="shared" si="15"/>
        <v>0</v>
      </c>
      <c r="Y19" s="133">
        <f t="shared" si="16"/>
        <v>0</v>
      </c>
      <c r="Z19" s="133">
        <f t="shared" si="17"/>
        <v>0</v>
      </c>
      <c r="AA19" s="133">
        <f t="shared" si="18"/>
        <v>0</v>
      </c>
      <c r="AB19" s="133"/>
      <c r="AC19" s="133"/>
      <c r="AD19" s="133">
        <v>0</v>
      </c>
      <c r="AE19" s="133"/>
      <c r="AF19" s="133"/>
      <c r="AG19" s="133">
        <f t="shared" si="19"/>
        <v>0</v>
      </c>
      <c r="AH19" s="133"/>
      <c r="AI19" s="133"/>
    </row>
    <row r="20" spans="1:35" ht="27" customHeight="1" x14ac:dyDescent="0.25">
      <c r="A20" s="131">
        <v>6</v>
      </c>
      <c r="B20" s="132" t="s">
        <v>46</v>
      </c>
      <c r="C20" s="133">
        <f t="shared" si="4"/>
        <v>284</v>
      </c>
      <c r="D20" s="133">
        <f t="shared" si="5"/>
        <v>284</v>
      </c>
      <c r="E20" s="133">
        <f t="shared" si="6"/>
        <v>0</v>
      </c>
      <c r="F20" s="133">
        <f t="shared" si="7"/>
        <v>0</v>
      </c>
      <c r="G20" s="133">
        <f t="shared" si="8"/>
        <v>0</v>
      </c>
      <c r="H20" s="133">
        <f t="shared" si="9"/>
        <v>0</v>
      </c>
      <c r="I20" s="133">
        <f t="shared" si="10"/>
        <v>0</v>
      </c>
      <c r="J20" s="133"/>
      <c r="K20" s="133"/>
      <c r="L20" s="133">
        <f t="shared" si="11"/>
        <v>0</v>
      </c>
      <c r="M20" s="133"/>
      <c r="N20" s="133"/>
      <c r="O20" s="133">
        <f t="shared" si="12"/>
        <v>0</v>
      </c>
      <c r="P20" s="133"/>
      <c r="Q20" s="133"/>
      <c r="R20" s="133">
        <f t="shared" si="13"/>
        <v>0</v>
      </c>
      <c r="S20" s="133"/>
      <c r="T20" s="133"/>
      <c r="U20" s="133">
        <f t="shared" si="14"/>
        <v>0</v>
      </c>
      <c r="V20" s="133"/>
      <c r="W20" s="133"/>
      <c r="X20" s="133">
        <f t="shared" si="15"/>
        <v>284</v>
      </c>
      <c r="Y20" s="133">
        <f t="shared" si="16"/>
        <v>284</v>
      </c>
      <c r="Z20" s="133">
        <f t="shared" si="17"/>
        <v>0</v>
      </c>
      <c r="AA20" s="133">
        <f t="shared" si="18"/>
        <v>0</v>
      </c>
      <c r="AB20" s="133"/>
      <c r="AC20" s="133"/>
      <c r="AD20" s="133">
        <v>284</v>
      </c>
      <c r="AE20" s="133">
        <v>284</v>
      </c>
      <c r="AF20" s="133"/>
      <c r="AG20" s="133">
        <f t="shared" si="19"/>
        <v>0</v>
      </c>
      <c r="AH20" s="133"/>
      <c r="AI20" s="133"/>
    </row>
    <row r="21" spans="1:35" ht="27" customHeight="1" x14ac:dyDescent="0.25">
      <c r="A21" s="131">
        <v>7</v>
      </c>
      <c r="B21" s="132" t="s">
        <v>73</v>
      </c>
      <c r="C21" s="133">
        <f t="shared" si="4"/>
        <v>134</v>
      </c>
      <c r="D21" s="133">
        <f t="shared" si="5"/>
        <v>134</v>
      </c>
      <c r="E21" s="133">
        <f t="shared" si="6"/>
        <v>0</v>
      </c>
      <c r="F21" s="133">
        <f t="shared" si="7"/>
        <v>134</v>
      </c>
      <c r="G21" s="133">
        <f t="shared" si="8"/>
        <v>134</v>
      </c>
      <c r="H21" s="133">
        <f t="shared" si="9"/>
        <v>0</v>
      </c>
      <c r="I21" s="133">
        <f t="shared" si="10"/>
        <v>0</v>
      </c>
      <c r="J21" s="133"/>
      <c r="K21" s="133"/>
      <c r="L21" s="133">
        <f t="shared" si="11"/>
        <v>0</v>
      </c>
      <c r="M21" s="133"/>
      <c r="N21" s="133"/>
      <c r="O21" s="133">
        <f t="shared" si="12"/>
        <v>0</v>
      </c>
      <c r="P21" s="133"/>
      <c r="Q21" s="133"/>
      <c r="R21" s="133">
        <f t="shared" si="13"/>
        <v>0</v>
      </c>
      <c r="S21" s="133"/>
      <c r="T21" s="133"/>
      <c r="U21" s="133">
        <f t="shared" si="14"/>
        <v>134</v>
      </c>
      <c r="V21" s="133">
        <f>'B7-TDA2,DA10'!E7</f>
        <v>134</v>
      </c>
      <c r="W21" s="133"/>
      <c r="X21" s="133">
        <f t="shared" si="15"/>
        <v>0</v>
      </c>
      <c r="Y21" s="133">
        <f t="shared" si="16"/>
        <v>0</v>
      </c>
      <c r="Z21" s="133">
        <f t="shared" si="17"/>
        <v>0</v>
      </c>
      <c r="AA21" s="133">
        <f t="shared" si="18"/>
        <v>0</v>
      </c>
      <c r="AB21" s="133"/>
      <c r="AC21" s="133"/>
      <c r="AD21" s="133">
        <v>0</v>
      </c>
      <c r="AE21" s="133"/>
      <c r="AF21" s="133"/>
      <c r="AG21" s="133">
        <f t="shared" si="19"/>
        <v>0</v>
      </c>
      <c r="AH21" s="133"/>
      <c r="AI21" s="133"/>
    </row>
    <row r="22" spans="1:35" s="2" customFormat="1" ht="27" customHeight="1" x14ac:dyDescent="0.25">
      <c r="A22" s="4" t="s">
        <v>18</v>
      </c>
      <c r="B22" s="134" t="s">
        <v>77</v>
      </c>
      <c r="C22" s="218">
        <f>SUM(C23:C30)</f>
        <v>77713.11</v>
      </c>
      <c r="D22" s="218">
        <f t="shared" ref="D22:AF22" si="20">SUM(D23:D30)</f>
        <v>69950.535000000003</v>
      </c>
      <c r="E22" s="218">
        <f t="shared" si="20"/>
        <v>7762.5749999999998</v>
      </c>
      <c r="F22" s="218">
        <f t="shared" si="20"/>
        <v>7060.11</v>
      </c>
      <c r="G22" s="218">
        <f t="shared" si="20"/>
        <v>6962.5349999999999</v>
      </c>
      <c r="H22" s="218">
        <f t="shared" si="20"/>
        <v>97.575000000000003</v>
      </c>
      <c r="I22" s="218">
        <f t="shared" si="20"/>
        <v>2120.11</v>
      </c>
      <c r="J22" s="218">
        <f t="shared" si="20"/>
        <v>2022.5350000000001</v>
      </c>
      <c r="K22" s="218">
        <f t="shared" si="20"/>
        <v>97.575000000000003</v>
      </c>
      <c r="L22" s="138">
        <f t="shared" si="20"/>
        <v>4940</v>
      </c>
      <c r="M22" s="138">
        <f t="shared" si="20"/>
        <v>4940</v>
      </c>
      <c r="N22" s="138">
        <f t="shared" si="20"/>
        <v>0</v>
      </c>
      <c r="O22" s="138">
        <f t="shared" si="20"/>
        <v>0</v>
      </c>
      <c r="P22" s="138">
        <f t="shared" si="20"/>
        <v>0</v>
      </c>
      <c r="Q22" s="138">
        <f t="shared" si="20"/>
        <v>0</v>
      </c>
      <c r="R22" s="138">
        <f t="shared" si="20"/>
        <v>0</v>
      </c>
      <c r="S22" s="138">
        <f t="shared" si="20"/>
        <v>0</v>
      </c>
      <c r="T22" s="138">
        <f t="shared" si="20"/>
        <v>0</v>
      </c>
      <c r="U22" s="138">
        <f t="shared" si="20"/>
        <v>0</v>
      </c>
      <c r="V22" s="138">
        <f t="shared" si="20"/>
        <v>0</v>
      </c>
      <c r="W22" s="138">
        <f t="shared" si="20"/>
        <v>0</v>
      </c>
      <c r="X22" s="138">
        <f t="shared" si="20"/>
        <v>70653</v>
      </c>
      <c r="Y22" s="138">
        <f t="shared" si="20"/>
        <v>62988.000000000007</v>
      </c>
      <c r="Z22" s="138">
        <f t="shared" si="20"/>
        <v>7665</v>
      </c>
      <c r="AA22" s="138">
        <f t="shared" si="20"/>
        <v>67409</v>
      </c>
      <c r="AB22" s="138">
        <f t="shared" si="20"/>
        <v>59744.000000000007</v>
      </c>
      <c r="AC22" s="138">
        <f t="shared" si="20"/>
        <v>7665</v>
      </c>
      <c r="AD22" s="138">
        <f t="shared" si="20"/>
        <v>3244</v>
      </c>
      <c r="AE22" s="138">
        <f t="shared" si="20"/>
        <v>3244</v>
      </c>
      <c r="AF22" s="138">
        <f t="shared" si="20"/>
        <v>0</v>
      </c>
      <c r="AG22" s="138">
        <f t="shared" ref="AG22:AI22" si="21">SUM(AG23:AG30)</f>
        <v>0</v>
      </c>
      <c r="AH22" s="138">
        <f t="shared" si="21"/>
        <v>0</v>
      </c>
      <c r="AI22" s="138">
        <f t="shared" si="21"/>
        <v>0</v>
      </c>
    </row>
    <row r="23" spans="1:35" ht="27" customHeight="1" x14ac:dyDescent="0.25">
      <c r="A23" s="131">
        <v>1</v>
      </c>
      <c r="B23" s="3" t="s">
        <v>24</v>
      </c>
      <c r="C23" s="217">
        <f t="shared" si="4"/>
        <v>19295.113000000001</v>
      </c>
      <c r="D23" s="217">
        <f t="shared" si="5"/>
        <v>17216.010000000002</v>
      </c>
      <c r="E23" s="217">
        <f t="shared" si="6"/>
        <v>2079.1030000000001</v>
      </c>
      <c r="F23" s="133">
        <f t="shared" ref="F23:F30" si="22">SUM(G23:H23)</f>
        <v>590</v>
      </c>
      <c r="G23" s="133">
        <f t="shared" si="8"/>
        <v>590</v>
      </c>
      <c r="H23" s="133">
        <f t="shared" si="9"/>
        <v>0</v>
      </c>
      <c r="I23" s="133">
        <f t="shared" si="10"/>
        <v>0</v>
      </c>
      <c r="J23" s="219"/>
      <c r="K23" s="219"/>
      <c r="L23" s="133">
        <f t="shared" si="11"/>
        <v>590</v>
      </c>
      <c r="M23" s="133">
        <f>'B4-TDA4,DA5'!F12</f>
        <v>590</v>
      </c>
      <c r="N23" s="133"/>
      <c r="O23" s="133">
        <f t="shared" si="12"/>
        <v>0</v>
      </c>
      <c r="P23" s="133"/>
      <c r="Q23" s="133"/>
      <c r="R23" s="133">
        <f t="shared" si="13"/>
        <v>0</v>
      </c>
      <c r="S23" s="133"/>
      <c r="T23" s="133"/>
      <c r="U23" s="133">
        <f t="shared" si="14"/>
        <v>0</v>
      </c>
      <c r="V23" s="133"/>
      <c r="W23" s="133"/>
      <c r="X23" s="217">
        <f>SUM(Y23:Z23)</f>
        <v>18705.113000000001</v>
      </c>
      <c r="Y23" s="217">
        <f>AB23+AE23+AH23</f>
        <v>16626.010000000002</v>
      </c>
      <c r="Z23" s="217">
        <f>AC23+AF23+AI23</f>
        <v>2079.1030000000001</v>
      </c>
      <c r="AA23" s="217">
        <f>SUM(AB23:AC23)</f>
        <v>18284.113000000001</v>
      </c>
      <c r="AB23" s="217">
        <v>16205.01</v>
      </c>
      <c r="AC23" s="217">
        <v>2079.1030000000001</v>
      </c>
      <c r="AD23" s="133">
        <v>421</v>
      </c>
      <c r="AE23" s="133">
        <v>421</v>
      </c>
      <c r="AF23" s="133"/>
      <c r="AG23" s="133">
        <f t="shared" ref="AG23:AG30" si="23">SUM(AH23:AI23)</f>
        <v>0</v>
      </c>
      <c r="AH23" s="133"/>
      <c r="AI23" s="133"/>
    </row>
    <row r="24" spans="1:35" ht="27" customHeight="1" x14ac:dyDescent="0.25">
      <c r="A24" s="131">
        <v>2</v>
      </c>
      <c r="B24" s="3" t="s">
        <v>25</v>
      </c>
      <c r="C24" s="217">
        <f t="shared" si="4"/>
        <v>17457.727999999999</v>
      </c>
      <c r="D24" s="217">
        <f t="shared" si="5"/>
        <v>15626.101000000001</v>
      </c>
      <c r="E24" s="217">
        <f t="shared" si="6"/>
        <v>1831.627</v>
      </c>
      <c r="F24" s="133">
        <f t="shared" si="22"/>
        <v>749</v>
      </c>
      <c r="G24" s="133">
        <f t="shared" si="8"/>
        <v>749</v>
      </c>
      <c r="H24" s="133">
        <f t="shared" si="9"/>
        <v>0</v>
      </c>
      <c r="I24" s="133">
        <f t="shared" si="10"/>
        <v>0</v>
      </c>
      <c r="J24" s="219"/>
      <c r="K24" s="219"/>
      <c r="L24" s="133">
        <f t="shared" si="11"/>
        <v>749</v>
      </c>
      <c r="M24" s="133">
        <f>'B4-TDA4,DA5'!G12</f>
        <v>749</v>
      </c>
      <c r="N24" s="133"/>
      <c r="O24" s="133">
        <f t="shared" si="12"/>
        <v>0</v>
      </c>
      <c r="P24" s="133"/>
      <c r="Q24" s="133"/>
      <c r="R24" s="133">
        <f t="shared" si="13"/>
        <v>0</v>
      </c>
      <c r="S24" s="133"/>
      <c r="T24" s="133"/>
      <c r="U24" s="133">
        <f t="shared" si="14"/>
        <v>0</v>
      </c>
      <c r="V24" s="133"/>
      <c r="W24" s="133"/>
      <c r="X24" s="217">
        <f t="shared" ref="X24:X30" si="24">SUM(Y24:Z24)</f>
        <v>16708.727999999999</v>
      </c>
      <c r="Y24" s="217">
        <f t="shared" ref="Y24:Y30" si="25">AB24+AE24+AH24</f>
        <v>14877.101000000001</v>
      </c>
      <c r="Z24" s="217">
        <f t="shared" ref="Z24:Z30" si="26">AC24+AF24+AI24</f>
        <v>1831.627</v>
      </c>
      <c r="AA24" s="217">
        <f t="shared" ref="AA24:AA30" si="27">SUM(AB24:AC24)</f>
        <v>16107.728000000001</v>
      </c>
      <c r="AB24" s="217">
        <v>14276.101000000001</v>
      </c>
      <c r="AC24" s="217">
        <v>1831.627</v>
      </c>
      <c r="AD24" s="133">
        <v>601</v>
      </c>
      <c r="AE24" s="133">
        <v>601</v>
      </c>
      <c r="AF24" s="133"/>
      <c r="AG24" s="133">
        <f t="shared" si="23"/>
        <v>0</v>
      </c>
      <c r="AH24" s="133"/>
      <c r="AI24" s="133"/>
    </row>
    <row r="25" spans="1:35" ht="27" customHeight="1" x14ac:dyDescent="0.25">
      <c r="A25" s="131">
        <v>3</v>
      </c>
      <c r="B25" s="3" t="s">
        <v>26</v>
      </c>
      <c r="C25" s="217">
        <f t="shared" si="4"/>
        <v>11718.352000000001</v>
      </c>
      <c r="D25" s="217">
        <f t="shared" si="5"/>
        <v>10488.53</v>
      </c>
      <c r="E25" s="217">
        <f t="shared" si="6"/>
        <v>1229.8219999999999</v>
      </c>
      <c r="F25" s="133">
        <f t="shared" si="22"/>
        <v>603</v>
      </c>
      <c r="G25" s="133">
        <f t="shared" si="8"/>
        <v>603</v>
      </c>
      <c r="H25" s="133">
        <f t="shared" si="9"/>
        <v>0</v>
      </c>
      <c r="I25" s="133">
        <f t="shared" si="10"/>
        <v>0</v>
      </c>
      <c r="J25" s="219"/>
      <c r="K25" s="219"/>
      <c r="L25" s="133">
        <f t="shared" si="11"/>
        <v>603</v>
      </c>
      <c r="M25" s="133">
        <f>'B4-TDA4,DA5'!H12</f>
        <v>603</v>
      </c>
      <c r="N25" s="133"/>
      <c r="O25" s="133">
        <f t="shared" si="12"/>
        <v>0</v>
      </c>
      <c r="P25" s="133"/>
      <c r="Q25" s="133"/>
      <c r="R25" s="133">
        <f t="shared" si="13"/>
        <v>0</v>
      </c>
      <c r="S25" s="133"/>
      <c r="T25" s="133"/>
      <c r="U25" s="133">
        <f t="shared" si="14"/>
        <v>0</v>
      </c>
      <c r="V25" s="133"/>
      <c r="W25" s="133"/>
      <c r="X25" s="217">
        <f t="shared" si="24"/>
        <v>11115.352000000001</v>
      </c>
      <c r="Y25" s="217">
        <f t="shared" si="25"/>
        <v>9885.5300000000007</v>
      </c>
      <c r="Z25" s="217">
        <f t="shared" si="26"/>
        <v>1229.8219999999999</v>
      </c>
      <c r="AA25" s="217">
        <f t="shared" si="27"/>
        <v>10815.352000000001</v>
      </c>
      <c r="AB25" s="217">
        <v>9585.5300000000007</v>
      </c>
      <c r="AC25" s="217">
        <v>1229.8219999999999</v>
      </c>
      <c r="AD25" s="133">
        <v>300</v>
      </c>
      <c r="AE25" s="133">
        <v>300</v>
      </c>
      <c r="AF25" s="133"/>
      <c r="AG25" s="133">
        <f t="shared" si="23"/>
        <v>0</v>
      </c>
      <c r="AH25" s="133"/>
      <c r="AI25" s="133"/>
    </row>
    <row r="26" spans="1:35" ht="27" customHeight="1" x14ac:dyDescent="0.25">
      <c r="A26" s="131">
        <v>4</v>
      </c>
      <c r="B26" s="3" t="s">
        <v>27</v>
      </c>
      <c r="C26" s="217">
        <f t="shared" si="4"/>
        <v>10346.919</v>
      </c>
      <c r="D26" s="217">
        <f t="shared" si="5"/>
        <v>9286.1219999999994</v>
      </c>
      <c r="E26" s="217">
        <f t="shared" si="6"/>
        <v>1060.797</v>
      </c>
      <c r="F26" s="133">
        <f t="shared" si="22"/>
        <v>597</v>
      </c>
      <c r="G26" s="133">
        <f t="shared" si="8"/>
        <v>597</v>
      </c>
      <c r="H26" s="133">
        <f t="shared" si="9"/>
        <v>0</v>
      </c>
      <c r="I26" s="133">
        <f t="shared" si="10"/>
        <v>0</v>
      </c>
      <c r="J26" s="219"/>
      <c r="K26" s="219"/>
      <c r="L26" s="133">
        <f t="shared" si="11"/>
        <v>597</v>
      </c>
      <c r="M26" s="133">
        <f>'B4-TDA4,DA5'!I12</f>
        <v>597</v>
      </c>
      <c r="N26" s="133"/>
      <c r="O26" s="133">
        <f t="shared" si="12"/>
        <v>0</v>
      </c>
      <c r="P26" s="133"/>
      <c r="Q26" s="133"/>
      <c r="R26" s="133">
        <f t="shared" si="13"/>
        <v>0</v>
      </c>
      <c r="S26" s="133"/>
      <c r="T26" s="133"/>
      <c r="U26" s="133">
        <f t="shared" si="14"/>
        <v>0</v>
      </c>
      <c r="V26" s="133"/>
      <c r="W26" s="133"/>
      <c r="X26" s="217">
        <f t="shared" si="24"/>
        <v>9749.9189999999999</v>
      </c>
      <c r="Y26" s="217">
        <f t="shared" si="25"/>
        <v>8689.1219999999994</v>
      </c>
      <c r="Z26" s="217">
        <f t="shared" si="26"/>
        <v>1060.797</v>
      </c>
      <c r="AA26" s="217">
        <f t="shared" si="27"/>
        <v>9328.9189999999999</v>
      </c>
      <c r="AB26" s="217">
        <v>8268.1219999999994</v>
      </c>
      <c r="AC26" s="217">
        <v>1060.797</v>
      </c>
      <c r="AD26" s="133">
        <v>421</v>
      </c>
      <c r="AE26" s="133">
        <v>421</v>
      </c>
      <c r="AF26" s="133"/>
      <c r="AG26" s="133">
        <f t="shared" si="23"/>
        <v>0</v>
      </c>
      <c r="AH26" s="133"/>
      <c r="AI26" s="133"/>
    </row>
    <row r="27" spans="1:35" ht="27" customHeight="1" x14ac:dyDescent="0.25">
      <c r="A27" s="131">
        <v>5</v>
      </c>
      <c r="B27" s="3" t="s">
        <v>28</v>
      </c>
      <c r="C27" s="217">
        <f t="shared" si="4"/>
        <v>4434.42</v>
      </c>
      <c r="D27" s="217">
        <f t="shared" si="5"/>
        <v>4125.0160000000005</v>
      </c>
      <c r="E27" s="217">
        <f t="shared" si="6"/>
        <v>309.404</v>
      </c>
      <c r="F27" s="217">
        <f t="shared" si="22"/>
        <v>1370.5350000000001</v>
      </c>
      <c r="G27" s="217">
        <f t="shared" si="8"/>
        <v>1351.5350000000001</v>
      </c>
      <c r="H27" s="133">
        <f t="shared" si="9"/>
        <v>19</v>
      </c>
      <c r="I27" s="217">
        <f t="shared" si="10"/>
        <v>395.53500000000003</v>
      </c>
      <c r="J27" s="219">
        <f>'B3-ND3,DA1'!I13</f>
        <v>376.53500000000003</v>
      </c>
      <c r="K27" s="139">
        <f>'B3-ND3,DA1'!I15</f>
        <v>19</v>
      </c>
      <c r="L27" s="133">
        <f t="shared" si="11"/>
        <v>975</v>
      </c>
      <c r="M27" s="133">
        <f>'B4-TDA4,DA5'!J12</f>
        <v>975</v>
      </c>
      <c r="N27" s="133"/>
      <c r="O27" s="133">
        <f t="shared" si="12"/>
        <v>0</v>
      </c>
      <c r="P27" s="133"/>
      <c r="Q27" s="133"/>
      <c r="R27" s="133">
        <f t="shared" si="13"/>
        <v>0</v>
      </c>
      <c r="S27" s="133"/>
      <c r="T27" s="133"/>
      <c r="U27" s="133">
        <f t="shared" si="14"/>
        <v>0</v>
      </c>
      <c r="V27" s="133"/>
      <c r="W27" s="133"/>
      <c r="X27" s="217">
        <f t="shared" si="24"/>
        <v>3063.8850000000002</v>
      </c>
      <c r="Y27" s="217">
        <f t="shared" si="25"/>
        <v>2773.4810000000002</v>
      </c>
      <c r="Z27" s="217">
        <f t="shared" si="26"/>
        <v>290.404</v>
      </c>
      <c r="AA27" s="217">
        <f t="shared" si="27"/>
        <v>2553.8850000000002</v>
      </c>
      <c r="AB27" s="217">
        <v>2263.4810000000002</v>
      </c>
      <c r="AC27" s="217">
        <v>290.404</v>
      </c>
      <c r="AD27" s="133">
        <v>510</v>
      </c>
      <c r="AE27" s="133">
        <v>510</v>
      </c>
      <c r="AF27" s="133"/>
      <c r="AG27" s="133">
        <f t="shared" si="23"/>
        <v>0</v>
      </c>
      <c r="AH27" s="133"/>
      <c r="AI27" s="133"/>
    </row>
    <row r="28" spans="1:35" ht="27" customHeight="1" x14ac:dyDescent="0.25">
      <c r="A28" s="131">
        <v>6</v>
      </c>
      <c r="B28" s="3" t="s">
        <v>29</v>
      </c>
      <c r="C28" s="217">
        <f t="shared" si="4"/>
        <v>3603.4490000000001</v>
      </c>
      <c r="D28" s="217">
        <f t="shared" si="5"/>
        <v>3303.3389999999999</v>
      </c>
      <c r="E28" s="217">
        <f t="shared" si="6"/>
        <v>300.11</v>
      </c>
      <c r="F28" s="133">
        <f t="shared" si="22"/>
        <v>663</v>
      </c>
      <c r="G28" s="133">
        <f t="shared" si="8"/>
        <v>663</v>
      </c>
      <c r="H28" s="133">
        <f t="shared" si="9"/>
        <v>0</v>
      </c>
      <c r="I28" s="133">
        <f t="shared" si="10"/>
        <v>0</v>
      </c>
      <c r="J28" s="219"/>
      <c r="K28" s="219"/>
      <c r="L28" s="133">
        <f t="shared" si="11"/>
        <v>663</v>
      </c>
      <c r="M28" s="133">
        <f>'B4-TDA4,DA5'!K12</f>
        <v>663</v>
      </c>
      <c r="N28" s="133"/>
      <c r="O28" s="133">
        <f t="shared" si="12"/>
        <v>0</v>
      </c>
      <c r="P28" s="133"/>
      <c r="Q28" s="133"/>
      <c r="R28" s="133">
        <f t="shared" si="13"/>
        <v>0</v>
      </c>
      <c r="S28" s="133"/>
      <c r="T28" s="133"/>
      <c r="U28" s="133">
        <f t="shared" si="14"/>
        <v>0</v>
      </c>
      <c r="V28" s="133"/>
      <c r="W28" s="133"/>
      <c r="X28" s="217">
        <f t="shared" si="24"/>
        <v>2940.4490000000001</v>
      </c>
      <c r="Y28" s="217">
        <f t="shared" si="25"/>
        <v>2640.3389999999999</v>
      </c>
      <c r="Z28" s="217">
        <f t="shared" si="26"/>
        <v>300.11</v>
      </c>
      <c r="AA28" s="217">
        <f t="shared" si="27"/>
        <v>2640.4490000000001</v>
      </c>
      <c r="AB28" s="217">
        <v>2340.3389999999999</v>
      </c>
      <c r="AC28" s="217">
        <v>300.11</v>
      </c>
      <c r="AD28" s="133">
        <v>300</v>
      </c>
      <c r="AE28" s="133">
        <v>300</v>
      </c>
      <c r="AF28" s="133"/>
      <c r="AG28" s="133">
        <f t="shared" si="23"/>
        <v>0</v>
      </c>
      <c r="AH28" s="133"/>
      <c r="AI28" s="133"/>
    </row>
    <row r="29" spans="1:35" ht="27" customHeight="1" x14ac:dyDescent="0.25">
      <c r="A29" s="131">
        <v>7</v>
      </c>
      <c r="B29" s="3" t="s">
        <v>30</v>
      </c>
      <c r="C29" s="217">
        <f t="shared" si="4"/>
        <v>9626.5540000000019</v>
      </c>
      <c r="D29" s="217">
        <f t="shared" si="5"/>
        <v>8718.4170000000013</v>
      </c>
      <c r="E29" s="217">
        <f t="shared" si="6"/>
        <v>908.13699999999994</v>
      </c>
      <c r="F29" s="133">
        <f t="shared" si="22"/>
        <v>1497</v>
      </c>
      <c r="G29" s="133">
        <f t="shared" si="8"/>
        <v>1462</v>
      </c>
      <c r="H29" s="133">
        <f t="shared" si="9"/>
        <v>35</v>
      </c>
      <c r="I29" s="133">
        <f t="shared" si="10"/>
        <v>741</v>
      </c>
      <c r="J29" s="139">
        <f>'B3-ND3,DA1'!K13</f>
        <v>706</v>
      </c>
      <c r="K29" s="139">
        <f>'B3-ND3,DA1'!K15</f>
        <v>35</v>
      </c>
      <c r="L29" s="133">
        <f t="shared" si="11"/>
        <v>756</v>
      </c>
      <c r="M29" s="133">
        <f>'B4-TDA4,DA5'!L12</f>
        <v>756</v>
      </c>
      <c r="N29" s="133"/>
      <c r="O29" s="133">
        <f t="shared" si="12"/>
        <v>0</v>
      </c>
      <c r="P29" s="133"/>
      <c r="Q29" s="133"/>
      <c r="R29" s="133">
        <f t="shared" si="13"/>
        <v>0</v>
      </c>
      <c r="S29" s="133"/>
      <c r="T29" s="133"/>
      <c r="U29" s="133">
        <f t="shared" si="14"/>
        <v>0</v>
      </c>
      <c r="V29" s="133"/>
      <c r="W29" s="133"/>
      <c r="X29" s="217">
        <f t="shared" si="24"/>
        <v>8129.5540000000001</v>
      </c>
      <c r="Y29" s="217">
        <f t="shared" si="25"/>
        <v>7256.4170000000004</v>
      </c>
      <c r="Z29" s="217">
        <f t="shared" si="26"/>
        <v>873.13699999999994</v>
      </c>
      <c r="AA29" s="217">
        <f t="shared" si="27"/>
        <v>7678.5540000000001</v>
      </c>
      <c r="AB29" s="217">
        <v>6805.4170000000004</v>
      </c>
      <c r="AC29" s="217">
        <v>873.13699999999994</v>
      </c>
      <c r="AD29" s="133">
        <v>451</v>
      </c>
      <c r="AE29" s="133">
        <v>451</v>
      </c>
      <c r="AF29" s="133"/>
      <c r="AG29" s="133">
        <f t="shared" si="23"/>
        <v>0</v>
      </c>
      <c r="AH29" s="133"/>
      <c r="AI29" s="133"/>
    </row>
    <row r="30" spans="1:35" ht="27" customHeight="1" x14ac:dyDescent="0.25">
      <c r="A30" s="135">
        <v>8</v>
      </c>
      <c r="B30" s="136" t="s">
        <v>31</v>
      </c>
      <c r="C30" s="220">
        <f t="shared" si="4"/>
        <v>1230.575</v>
      </c>
      <c r="D30" s="137">
        <f t="shared" si="5"/>
        <v>1187</v>
      </c>
      <c r="E30" s="220">
        <f t="shared" si="6"/>
        <v>43.575000000000003</v>
      </c>
      <c r="F30" s="137">
        <f t="shared" si="22"/>
        <v>990.57500000000005</v>
      </c>
      <c r="G30" s="137">
        <f t="shared" si="8"/>
        <v>947</v>
      </c>
      <c r="H30" s="220">
        <f t="shared" si="9"/>
        <v>43.575000000000003</v>
      </c>
      <c r="I30" s="137">
        <f t="shared" si="10"/>
        <v>983.57500000000005</v>
      </c>
      <c r="J30" s="140">
        <f>'B3-ND3,DA1'!L13</f>
        <v>940</v>
      </c>
      <c r="K30" s="256">
        <f>'B3-ND3,DA1'!L15</f>
        <v>43.575000000000003</v>
      </c>
      <c r="L30" s="137">
        <f t="shared" si="11"/>
        <v>7</v>
      </c>
      <c r="M30" s="137">
        <f>'B4-TDA4,DA5'!M12</f>
        <v>7</v>
      </c>
      <c r="N30" s="137"/>
      <c r="O30" s="137">
        <f t="shared" si="12"/>
        <v>0</v>
      </c>
      <c r="P30" s="137"/>
      <c r="Q30" s="137"/>
      <c r="R30" s="137">
        <f t="shared" si="13"/>
        <v>0</v>
      </c>
      <c r="S30" s="137"/>
      <c r="T30" s="137"/>
      <c r="U30" s="137">
        <f t="shared" si="14"/>
        <v>0</v>
      </c>
      <c r="V30" s="137"/>
      <c r="W30" s="137"/>
      <c r="X30" s="137">
        <f t="shared" si="24"/>
        <v>240</v>
      </c>
      <c r="Y30" s="137">
        <f t="shared" si="25"/>
        <v>240</v>
      </c>
      <c r="Z30" s="137">
        <f t="shared" si="26"/>
        <v>0</v>
      </c>
      <c r="AA30" s="137">
        <f t="shared" si="27"/>
        <v>0</v>
      </c>
      <c r="AB30" s="220"/>
      <c r="AC30" s="220"/>
      <c r="AD30" s="137">
        <v>240</v>
      </c>
      <c r="AE30" s="137">
        <v>240</v>
      </c>
      <c r="AF30" s="137"/>
      <c r="AG30" s="137">
        <f t="shared" si="23"/>
        <v>0</v>
      </c>
      <c r="AH30" s="137"/>
      <c r="AI30" s="137"/>
    </row>
    <row r="32" spans="1:35" x14ac:dyDescent="0.25">
      <c r="O32" s="130"/>
      <c r="P32" s="130"/>
      <c r="Q32" s="130"/>
      <c r="AG32" s="130"/>
      <c r="AH32" s="130"/>
      <c r="AI32" s="130"/>
    </row>
    <row r="33" spans="15:35" x14ac:dyDescent="0.25">
      <c r="O33" s="130"/>
      <c r="P33" s="130"/>
      <c r="Q33" s="130"/>
      <c r="U33" s="43"/>
      <c r="V33" s="43"/>
      <c r="AD33" s="43"/>
      <c r="AE33" s="43"/>
      <c r="AF33" s="43"/>
      <c r="AG33" s="130"/>
      <c r="AH33" s="130"/>
      <c r="AI33" s="130"/>
    </row>
    <row r="34" spans="15:35" x14ac:dyDescent="0.25">
      <c r="O34" s="130"/>
      <c r="P34" s="130"/>
      <c r="Q34" s="130"/>
      <c r="U34" s="130"/>
      <c r="V34" s="130"/>
      <c r="AD34" s="130"/>
      <c r="AE34" s="130"/>
      <c r="AF34" s="130"/>
      <c r="AG34" s="130"/>
      <c r="AH34" s="130"/>
      <c r="AI34" s="130"/>
    </row>
    <row r="35" spans="15:35" x14ac:dyDescent="0.25">
      <c r="O35" s="130"/>
      <c r="P35" s="130"/>
      <c r="Q35" s="130"/>
      <c r="U35" s="130"/>
      <c r="V35" s="130"/>
      <c r="AD35" s="130"/>
      <c r="AE35" s="130"/>
      <c r="AF35" s="130"/>
      <c r="AG35" s="130"/>
      <c r="AH35" s="130"/>
      <c r="AI35" s="130"/>
    </row>
    <row r="36" spans="15:35" x14ac:dyDescent="0.25">
      <c r="O36" s="130"/>
      <c r="P36" s="130"/>
      <c r="Q36" s="130"/>
      <c r="U36" s="130"/>
      <c r="V36" s="130"/>
      <c r="AD36" s="130"/>
      <c r="AE36" s="130"/>
      <c r="AF36" s="130"/>
      <c r="AG36" s="130"/>
      <c r="AH36" s="130"/>
      <c r="AI36" s="130"/>
    </row>
  </sheetData>
  <mergeCells count="58">
    <mergeCell ref="AD8:AF8"/>
    <mergeCell ref="AD9:AF9"/>
    <mergeCell ref="L8:N8"/>
    <mergeCell ref="U8:W8"/>
    <mergeCell ref="O8:Q8"/>
    <mergeCell ref="A6:A12"/>
    <mergeCell ref="B6:B12"/>
    <mergeCell ref="C6:E9"/>
    <mergeCell ref="L9:N9"/>
    <mergeCell ref="F10:F12"/>
    <mergeCell ref="G10:H11"/>
    <mergeCell ref="F7:W7"/>
    <mergeCell ref="U9:W9"/>
    <mergeCell ref="F8:H9"/>
    <mergeCell ref="L11:L12"/>
    <mergeCell ref="C10:C12"/>
    <mergeCell ref="D10:E11"/>
    <mergeCell ref="O9:Q10"/>
    <mergeCell ref="P11:Q11"/>
    <mergeCell ref="M11:N11"/>
    <mergeCell ref="O11:O12"/>
    <mergeCell ref="A2:AF2"/>
    <mergeCell ref="A3:AF3"/>
    <mergeCell ref="AA5:AF5"/>
    <mergeCell ref="R1:W1"/>
    <mergeCell ref="R5:W5"/>
    <mergeCell ref="AA1:AI1"/>
    <mergeCell ref="L10:N10"/>
    <mergeCell ref="AA10:AC10"/>
    <mergeCell ref="AA11:AA12"/>
    <mergeCell ref="AB11:AC11"/>
    <mergeCell ref="R9:T9"/>
    <mergeCell ref="X10:X12"/>
    <mergeCell ref="Y10:Z11"/>
    <mergeCell ref="X8:Z9"/>
    <mergeCell ref="R8:T8"/>
    <mergeCell ref="V11:W11"/>
    <mergeCell ref="I8:K8"/>
    <mergeCell ref="I11:I12"/>
    <mergeCell ref="J11:K11"/>
    <mergeCell ref="I10:K10"/>
    <mergeCell ref="I9:K9"/>
    <mergeCell ref="AG8:AI8"/>
    <mergeCell ref="AG9:AI10"/>
    <mergeCell ref="AG11:AG12"/>
    <mergeCell ref="AH11:AI11"/>
    <mergeCell ref="F6:AI6"/>
    <mergeCell ref="X7:AI7"/>
    <mergeCell ref="AD10:AF10"/>
    <mergeCell ref="AD11:AD12"/>
    <mergeCell ref="AE11:AF11"/>
    <mergeCell ref="R10:T10"/>
    <mergeCell ref="R11:R12"/>
    <mergeCell ref="S11:T11"/>
    <mergeCell ref="U11:U12"/>
    <mergeCell ref="U10:W10"/>
    <mergeCell ref="AA8:AC8"/>
    <mergeCell ref="AA9:AC9"/>
  </mergeCells>
  <pageMargins left="0.51181102362204722" right="0.23622047244094491" top="0.74803149606299213" bottom="0.74803149606299213" header="0.31496062992125984" footer="0.31496062992125984"/>
  <pageSetup paperSize="9" scale="42" firstPageNumber="17" fitToHeight="0" orientation="landscape"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V20"/>
  <sheetViews>
    <sheetView zoomScale="85" zoomScaleNormal="85" workbookViewId="0">
      <selection activeCell="B20" sqref="B20"/>
    </sheetView>
  </sheetViews>
  <sheetFormatPr defaultColWidth="7.75" defaultRowHeight="18.75" x14ac:dyDescent="0.25"/>
  <cols>
    <col min="1" max="1" width="6.75" style="9" customWidth="1"/>
    <col min="2" max="2" width="48.5" style="35" customWidth="1"/>
    <col min="3" max="3" width="11.125" style="9" customWidth="1"/>
    <col min="4" max="4" width="12.25" style="35" customWidth="1"/>
    <col min="5" max="5" width="11.5" style="38" customWidth="1"/>
    <col min="6" max="6" width="11.25" style="38" customWidth="1"/>
    <col min="7" max="7" width="9.375" style="38" customWidth="1"/>
    <col min="8" max="8" width="10.75" style="35" customWidth="1"/>
    <col min="9" max="9" width="9.875" style="35" customWidth="1"/>
    <col min="10" max="10" width="10" style="35" customWidth="1"/>
    <col min="11" max="11" width="10.875" style="38" customWidth="1"/>
    <col min="12" max="12" width="11.25" style="35" customWidth="1"/>
    <col min="13" max="13" width="13.875" style="35" customWidth="1"/>
    <col min="14" max="14" width="9.25" style="35" bestFit="1" customWidth="1"/>
    <col min="15" max="16384" width="7.75" style="35"/>
  </cols>
  <sheetData>
    <row r="1" spans="1:256" s="34" customFormat="1" ht="24.75" customHeight="1" x14ac:dyDescent="0.25">
      <c r="A1" s="5"/>
      <c r="B1" s="5"/>
      <c r="C1" s="6"/>
      <c r="D1" s="6"/>
      <c r="E1" s="6"/>
      <c r="F1" s="6"/>
      <c r="G1" s="6"/>
      <c r="H1" s="6"/>
      <c r="I1" s="362" t="s">
        <v>588</v>
      </c>
      <c r="J1" s="362"/>
      <c r="K1" s="362"/>
      <c r="L1" s="362"/>
      <c r="M1" s="361"/>
      <c r="N1" s="361"/>
      <c r="O1" s="14"/>
      <c r="P1" s="14"/>
      <c r="Q1" s="14"/>
      <c r="R1" s="14"/>
      <c r="S1" s="14"/>
      <c r="T1" s="14"/>
      <c r="U1" s="14"/>
      <c r="V1" s="14"/>
      <c r="W1" s="14"/>
      <c r="X1" s="14"/>
    </row>
    <row r="2" spans="1:256" s="34" customFormat="1" ht="21.75" customHeight="1" x14ac:dyDescent="0.25">
      <c r="A2" s="344" t="s">
        <v>41</v>
      </c>
      <c r="B2" s="344"/>
      <c r="C2" s="344"/>
      <c r="D2" s="344"/>
      <c r="E2" s="344"/>
      <c r="F2" s="344"/>
      <c r="G2" s="344"/>
      <c r="H2" s="344"/>
      <c r="I2" s="344"/>
      <c r="J2" s="344"/>
      <c r="K2" s="344"/>
      <c r="L2" s="344"/>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60"/>
      <c r="BL2" s="360"/>
      <c r="BM2" s="360"/>
      <c r="BN2" s="360"/>
      <c r="BO2" s="360"/>
      <c r="BP2" s="360"/>
      <c r="BQ2" s="360"/>
      <c r="BR2" s="360"/>
      <c r="BS2" s="360"/>
      <c r="BT2" s="360"/>
      <c r="BU2" s="360"/>
      <c r="BV2" s="360"/>
      <c r="BW2" s="360"/>
      <c r="BX2" s="360"/>
      <c r="BY2" s="360"/>
      <c r="BZ2" s="360"/>
      <c r="CA2" s="360"/>
      <c r="CB2" s="360"/>
      <c r="CC2" s="360"/>
      <c r="CD2" s="360"/>
      <c r="CE2" s="360"/>
      <c r="CF2" s="360"/>
      <c r="CG2" s="360"/>
      <c r="CH2" s="360"/>
      <c r="CI2" s="360"/>
      <c r="CJ2" s="360"/>
      <c r="CK2" s="360"/>
      <c r="CL2" s="360"/>
      <c r="CM2" s="360"/>
      <c r="CN2" s="360"/>
      <c r="CO2" s="360"/>
      <c r="CP2" s="360"/>
      <c r="CQ2" s="360"/>
      <c r="CR2" s="360"/>
      <c r="CS2" s="360"/>
      <c r="CT2" s="360"/>
      <c r="CU2" s="360"/>
      <c r="CV2" s="360"/>
      <c r="CW2" s="360"/>
      <c r="CX2" s="360"/>
      <c r="CY2" s="360"/>
      <c r="CZ2" s="360"/>
      <c r="DA2" s="360"/>
      <c r="DB2" s="360"/>
      <c r="DC2" s="360"/>
      <c r="DD2" s="360"/>
      <c r="DE2" s="360"/>
      <c r="DF2" s="360"/>
      <c r="DG2" s="360"/>
      <c r="DH2" s="360"/>
      <c r="DI2" s="360"/>
      <c r="DJ2" s="360"/>
      <c r="DK2" s="360"/>
      <c r="DL2" s="360"/>
      <c r="DM2" s="360"/>
      <c r="DN2" s="360"/>
      <c r="DO2" s="360"/>
      <c r="DP2" s="360"/>
      <c r="DQ2" s="360"/>
      <c r="DR2" s="360"/>
      <c r="DS2" s="360"/>
      <c r="DT2" s="360"/>
      <c r="DU2" s="360"/>
      <c r="DV2" s="360"/>
      <c r="DW2" s="360"/>
      <c r="DX2" s="360"/>
      <c r="DY2" s="360"/>
      <c r="DZ2" s="360"/>
      <c r="EA2" s="360"/>
      <c r="EB2" s="360"/>
      <c r="EC2" s="360"/>
      <c r="ED2" s="360"/>
      <c r="EE2" s="360"/>
      <c r="EF2" s="360"/>
      <c r="EG2" s="360"/>
      <c r="EH2" s="360"/>
      <c r="EI2" s="360"/>
      <c r="EJ2" s="360"/>
      <c r="EK2" s="360"/>
      <c r="EL2" s="360"/>
      <c r="EM2" s="360"/>
      <c r="EN2" s="360"/>
      <c r="EO2" s="360"/>
      <c r="EP2" s="360"/>
      <c r="EQ2" s="360"/>
      <c r="ER2" s="360"/>
      <c r="ES2" s="360"/>
      <c r="ET2" s="360"/>
      <c r="EU2" s="360"/>
      <c r="EV2" s="360"/>
      <c r="EW2" s="360"/>
      <c r="EX2" s="360"/>
      <c r="EY2" s="360"/>
      <c r="EZ2" s="360"/>
      <c r="FA2" s="360"/>
      <c r="FB2" s="360"/>
      <c r="FC2" s="360"/>
      <c r="FD2" s="360"/>
      <c r="FE2" s="360"/>
      <c r="FF2" s="360"/>
      <c r="FG2" s="360"/>
      <c r="FH2" s="360"/>
      <c r="FI2" s="360"/>
      <c r="FJ2" s="360"/>
      <c r="FK2" s="360"/>
      <c r="FL2" s="360"/>
      <c r="FM2" s="360"/>
      <c r="FN2" s="360"/>
      <c r="FO2" s="360"/>
      <c r="FP2" s="360"/>
      <c r="FQ2" s="360"/>
      <c r="FR2" s="360"/>
      <c r="FS2" s="360"/>
      <c r="FT2" s="360"/>
      <c r="FU2" s="360"/>
      <c r="FV2" s="360"/>
      <c r="FW2" s="360"/>
      <c r="FX2" s="360"/>
      <c r="FY2" s="360"/>
      <c r="FZ2" s="360"/>
      <c r="GA2" s="360"/>
      <c r="GB2" s="360"/>
      <c r="GC2" s="360"/>
      <c r="GD2" s="360"/>
      <c r="GE2" s="360"/>
      <c r="GF2" s="360"/>
      <c r="GG2" s="360"/>
      <c r="GH2" s="360"/>
      <c r="GI2" s="360"/>
      <c r="GJ2" s="360"/>
      <c r="GK2" s="360"/>
      <c r="GL2" s="360"/>
      <c r="GM2" s="360"/>
      <c r="GN2" s="360"/>
      <c r="GO2" s="360"/>
      <c r="GP2" s="360"/>
      <c r="GQ2" s="360"/>
      <c r="GR2" s="360"/>
      <c r="GS2" s="360"/>
      <c r="GT2" s="360"/>
      <c r="GU2" s="360"/>
      <c r="GV2" s="360"/>
      <c r="GW2" s="360"/>
      <c r="GX2" s="360"/>
      <c r="GY2" s="360"/>
      <c r="GZ2" s="360"/>
      <c r="HA2" s="360"/>
      <c r="HB2" s="360"/>
      <c r="HC2" s="360"/>
      <c r="HD2" s="360"/>
      <c r="HE2" s="360"/>
      <c r="HF2" s="360"/>
      <c r="HG2" s="360"/>
      <c r="HH2" s="360"/>
      <c r="HI2" s="360"/>
      <c r="HJ2" s="360"/>
      <c r="HK2" s="360"/>
      <c r="HL2" s="360"/>
      <c r="HM2" s="360"/>
      <c r="HN2" s="360"/>
      <c r="HO2" s="360"/>
      <c r="HP2" s="360"/>
      <c r="HQ2" s="360"/>
      <c r="HR2" s="360"/>
      <c r="HS2" s="360"/>
      <c r="HT2" s="360"/>
      <c r="HU2" s="360"/>
      <c r="HV2" s="360"/>
      <c r="HW2" s="360"/>
      <c r="HX2" s="360"/>
      <c r="HY2" s="360"/>
      <c r="HZ2" s="360"/>
      <c r="IA2" s="360"/>
      <c r="IB2" s="360"/>
      <c r="IC2" s="360"/>
      <c r="ID2" s="360"/>
      <c r="IE2" s="360"/>
      <c r="IF2" s="360"/>
      <c r="IG2" s="360"/>
      <c r="IH2" s="360"/>
      <c r="II2" s="360"/>
      <c r="IJ2" s="360"/>
      <c r="IK2" s="360"/>
      <c r="IL2" s="360"/>
      <c r="IM2" s="360"/>
      <c r="IN2" s="360"/>
      <c r="IO2" s="360"/>
      <c r="IP2" s="360"/>
      <c r="IQ2" s="360"/>
      <c r="IR2" s="360"/>
      <c r="IS2" s="360"/>
      <c r="IT2" s="360"/>
      <c r="IU2" s="360"/>
      <c r="IV2" s="360"/>
    </row>
    <row r="3" spans="1:256" s="34" customFormat="1" ht="21.75" customHeight="1" x14ac:dyDescent="0.25">
      <c r="A3" s="344" t="s">
        <v>104</v>
      </c>
      <c r="B3" s="344"/>
      <c r="C3" s="344"/>
      <c r="D3" s="344"/>
      <c r="E3" s="344"/>
      <c r="F3" s="344"/>
      <c r="G3" s="344"/>
      <c r="H3" s="344"/>
      <c r="I3" s="344"/>
      <c r="J3" s="344"/>
      <c r="K3" s="344"/>
      <c r="L3" s="344"/>
      <c r="M3" s="10"/>
      <c r="N3" s="10"/>
      <c r="O3" s="14"/>
      <c r="P3" s="14"/>
      <c r="Q3" s="14"/>
      <c r="R3" s="14"/>
      <c r="S3" s="14"/>
      <c r="T3" s="14"/>
      <c r="U3" s="14"/>
      <c r="V3" s="14"/>
      <c r="W3" s="14"/>
      <c r="X3" s="14"/>
    </row>
    <row r="4" spans="1:256" s="34" customFormat="1" ht="21.75" customHeight="1" x14ac:dyDescent="0.25">
      <c r="A4" s="360" t="s">
        <v>105</v>
      </c>
      <c r="B4" s="360"/>
      <c r="C4" s="360"/>
      <c r="D4" s="360"/>
      <c r="E4" s="360"/>
      <c r="F4" s="360"/>
      <c r="G4" s="360"/>
      <c r="H4" s="360"/>
      <c r="I4" s="360"/>
      <c r="J4" s="360"/>
      <c r="K4" s="360"/>
      <c r="L4" s="360"/>
      <c r="M4" s="10"/>
      <c r="N4" s="10"/>
      <c r="O4" s="14"/>
      <c r="P4" s="14"/>
      <c r="Q4" s="14"/>
      <c r="R4" s="14"/>
      <c r="S4" s="14"/>
      <c r="T4" s="14"/>
      <c r="U4" s="14"/>
      <c r="V4" s="14"/>
      <c r="W4" s="14"/>
      <c r="X4" s="14"/>
    </row>
    <row r="5" spans="1:256" ht="24" customHeight="1" x14ac:dyDescent="0.25">
      <c r="A5" s="47"/>
      <c r="B5" s="48"/>
      <c r="C5" s="47"/>
      <c r="D5" s="48"/>
      <c r="E5" s="49"/>
      <c r="F5" s="49"/>
      <c r="G5" s="49"/>
      <c r="H5" s="49"/>
      <c r="I5" s="49"/>
      <c r="J5" s="359"/>
      <c r="K5" s="359"/>
      <c r="L5" s="359"/>
    </row>
    <row r="6" spans="1:256" s="8" customFormat="1" ht="50.25" customHeight="1" x14ac:dyDescent="0.25">
      <c r="A6" s="45" t="s">
        <v>1</v>
      </c>
      <c r="B6" s="45" t="s">
        <v>21</v>
      </c>
      <c r="C6" s="45" t="s">
        <v>22</v>
      </c>
      <c r="D6" s="45" t="s">
        <v>23</v>
      </c>
      <c r="E6" s="46" t="s">
        <v>24</v>
      </c>
      <c r="F6" s="46" t="s">
        <v>25</v>
      </c>
      <c r="G6" s="46" t="s">
        <v>26</v>
      </c>
      <c r="H6" s="45" t="s">
        <v>27</v>
      </c>
      <c r="I6" s="45" t="s">
        <v>28</v>
      </c>
      <c r="J6" s="45" t="s">
        <v>29</v>
      </c>
      <c r="K6" s="46" t="s">
        <v>30</v>
      </c>
      <c r="L6" s="45" t="s">
        <v>31</v>
      </c>
      <c r="M6" s="12"/>
      <c r="N6" s="12"/>
      <c r="O6" s="12"/>
      <c r="P6" s="12"/>
      <c r="Q6" s="12"/>
      <c r="R6" s="12"/>
      <c r="S6" s="12"/>
      <c r="T6" s="12"/>
      <c r="U6" s="12"/>
      <c r="V6" s="12"/>
      <c r="W6" s="12"/>
      <c r="X6" s="12"/>
    </row>
    <row r="7" spans="1:256" s="8" customFormat="1" ht="28.5" customHeight="1" x14ac:dyDescent="0.25">
      <c r="A7" s="50" t="s">
        <v>32</v>
      </c>
      <c r="B7" s="61" t="s">
        <v>33</v>
      </c>
      <c r="C7" s="50"/>
      <c r="D7" s="50"/>
      <c r="E7" s="51"/>
      <c r="F7" s="51"/>
      <c r="G7" s="51"/>
      <c r="H7" s="50"/>
      <c r="I7" s="50"/>
      <c r="J7" s="50"/>
      <c r="K7" s="51"/>
      <c r="L7" s="50"/>
      <c r="M7" s="12"/>
      <c r="N7" s="12"/>
      <c r="O7" s="12"/>
      <c r="P7" s="12"/>
      <c r="Q7" s="12"/>
      <c r="R7" s="12"/>
      <c r="S7" s="12"/>
      <c r="T7" s="12"/>
      <c r="U7" s="12"/>
      <c r="V7" s="12"/>
      <c r="W7" s="12"/>
      <c r="X7" s="12"/>
    </row>
    <row r="8" spans="1:256" ht="28.5" customHeight="1" x14ac:dyDescent="0.25">
      <c r="A8" s="52"/>
      <c r="B8" s="55" t="s">
        <v>54</v>
      </c>
      <c r="C8" s="52"/>
      <c r="D8" s="63"/>
      <c r="E8" s="64"/>
      <c r="F8" s="64"/>
      <c r="G8" s="64"/>
      <c r="H8" s="63"/>
      <c r="I8" s="63"/>
      <c r="J8" s="63"/>
      <c r="K8" s="64"/>
      <c r="L8" s="63"/>
      <c r="M8" s="15"/>
      <c r="N8" s="15"/>
      <c r="O8" s="15"/>
      <c r="P8" s="15"/>
      <c r="Q8" s="15"/>
      <c r="R8" s="15"/>
      <c r="S8" s="15"/>
      <c r="T8" s="15"/>
      <c r="U8" s="15"/>
      <c r="V8" s="15"/>
      <c r="W8" s="15"/>
      <c r="X8" s="15"/>
    </row>
    <row r="9" spans="1:256" ht="28.5" customHeight="1" x14ac:dyDescent="0.25">
      <c r="A9" s="54">
        <v>1</v>
      </c>
      <c r="B9" s="55" t="s">
        <v>34</v>
      </c>
      <c r="C9" s="54" t="s">
        <v>35</v>
      </c>
      <c r="D9" s="63">
        <f>SUM(E9:L9)</f>
        <v>398</v>
      </c>
      <c r="E9" s="64">
        <v>0</v>
      </c>
      <c r="F9" s="64">
        <v>0</v>
      </c>
      <c r="G9" s="64">
        <v>0</v>
      </c>
      <c r="H9" s="64">
        <v>0</v>
      </c>
      <c r="I9" s="64">
        <v>74</v>
      </c>
      <c r="J9" s="64">
        <v>0</v>
      </c>
      <c r="K9" s="64">
        <v>139</v>
      </c>
      <c r="L9" s="64">
        <v>185</v>
      </c>
      <c r="M9" s="15"/>
      <c r="N9" s="15"/>
      <c r="O9" s="15"/>
      <c r="P9" s="15"/>
      <c r="Q9" s="15"/>
      <c r="R9" s="15"/>
      <c r="S9" s="15"/>
      <c r="T9" s="15"/>
      <c r="U9" s="15"/>
      <c r="V9" s="15"/>
      <c r="W9" s="15"/>
      <c r="X9" s="15"/>
    </row>
    <row r="10" spans="1:256" s="36" customFormat="1" ht="28.5" customHeight="1" x14ac:dyDescent="0.25">
      <c r="A10" s="52" t="s">
        <v>18</v>
      </c>
      <c r="B10" s="57" t="s">
        <v>45</v>
      </c>
      <c r="C10" s="52"/>
      <c r="D10" s="65">
        <f>D11</f>
        <v>39.799999999999997</v>
      </c>
      <c r="E10" s="65">
        <f t="shared" ref="E10:L10" si="0">E11</f>
        <v>0</v>
      </c>
      <c r="F10" s="65">
        <f t="shared" si="0"/>
        <v>0</v>
      </c>
      <c r="G10" s="65">
        <f t="shared" si="0"/>
        <v>0</v>
      </c>
      <c r="H10" s="65">
        <f t="shared" si="0"/>
        <v>0</v>
      </c>
      <c r="I10" s="65">
        <f t="shared" si="0"/>
        <v>7.4</v>
      </c>
      <c r="J10" s="65">
        <f t="shared" si="0"/>
        <v>0</v>
      </c>
      <c r="K10" s="65">
        <f t="shared" si="0"/>
        <v>13.9</v>
      </c>
      <c r="L10" s="65">
        <f t="shared" si="0"/>
        <v>18.5</v>
      </c>
      <c r="M10" s="16"/>
      <c r="N10" s="16"/>
      <c r="O10" s="16"/>
      <c r="P10" s="16"/>
      <c r="Q10" s="16"/>
      <c r="R10" s="16"/>
      <c r="S10" s="16"/>
      <c r="T10" s="16"/>
      <c r="U10" s="16"/>
      <c r="V10" s="16"/>
      <c r="W10" s="16"/>
      <c r="X10" s="16"/>
    </row>
    <row r="11" spans="1:256" ht="28.5" customHeight="1" x14ac:dyDescent="0.25">
      <c r="A11" s="54">
        <v>1</v>
      </c>
      <c r="B11" s="55" t="s">
        <v>36</v>
      </c>
      <c r="C11" s="54">
        <v>0.1</v>
      </c>
      <c r="D11" s="63">
        <f>SUM(E11:L11)</f>
        <v>39.799999999999997</v>
      </c>
      <c r="E11" s="64">
        <f>$C$11*E9</f>
        <v>0</v>
      </c>
      <c r="F11" s="64">
        <f t="shared" ref="F11:L11" si="1">$C$11*F9</f>
        <v>0</v>
      </c>
      <c r="G11" s="64">
        <f t="shared" si="1"/>
        <v>0</v>
      </c>
      <c r="H11" s="64">
        <f t="shared" si="1"/>
        <v>0</v>
      </c>
      <c r="I11" s="64">
        <f t="shared" si="1"/>
        <v>7.4</v>
      </c>
      <c r="J11" s="64">
        <f t="shared" si="1"/>
        <v>0</v>
      </c>
      <c r="K11" s="64">
        <f t="shared" si="1"/>
        <v>13.9</v>
      </c>
      <c r="L11" s="64">
        <f t="shared" si="1"/>
        <v>18.5</v>
      </c>
      <c r="M11" s="15"/>
      <c r="N11" s="15"/>
      <c r="O11" s="15"/>
      <c r="P11" s="15"/>
      <c r="Q11" s="15"/>
      <c r="R11" s="15"/>
      <c r="S11" s="15"/>
      <c r="T11" s="15"/>
      <c r="U11" s="15"/>
      <c r="V11" s="15"/>
      <c r="W11" s="15"/>
      <c r="X11" s="15"/>
    </row>
    <row r="12" spans="1:256" s="36" customFormat="1" ht="44.25" customHeight="1" x14ac:dyDescent="0.25">
      <c r="A12" s="52" t="s">
        <v>37</v>
      </c>
      <c r="B12" s="57" t="s">
        <v>573</v>
      </c>
      <c r="C12" s="52"/>
      <c r="D12" s="211">
        <v>2022.5350000000001</v>
      </c>
      <c r="E12" s="68">
        <f t="shared" ref="E12:L12" si="2">SUM(E13:E13)</f>
        <v>0</v>
      </c>
      <c r="F12" s="68">
        <f t="shared" si="2"/>
        <v>0</v>
      </c>
      <c r="G12" s="66">
        <f t="shared" si="2"/>
        <v>0</v>
      </c>
      <c r="H12" s="65">
        <f t="shared" si="2"/>
        <v>0</v>
      </c>
      <c r="I12" s="71">
        <f t="shared" si="2"/>
        <v>376.53500000000003</v>
      </c>
      <c r="J12" s="65">
        <f t="shared" si="2"/>
        <v>0</v>
      </c>
      <c r="K12" s="68">
        <f t="shared" si="2"/>
        <v>706</v>
      </c>
      <c r="L12" s="67">
        <f t="shared" si="2"/>
        <v>940</v>
      </c>
      <c r="M12" s="16"/>
      <c r="N12" s="16"/>
      <c r="O12" s="16"/>
      <c r="P12" s="16"/>
      <c r="Q12" s="16"/>
      <c r="R12" s="16"/>
      <c r="S12" s="16"/>
      <c r="T12" s="16"/>
      <c r="U12" s="16"/>
      <c r="V12" s="16"/>
      <c r="W12" s="16"/>
      <c r="X12" s="16"/>
    </row>
    <row r="13" spans="1:256" ht="28.5" customHeight="1" x14ac:dyDescent="0.25">
      <c r="A13" s="54">
        <v>1</v>
      </c>
      <c r="B13" s="58" t="s">
        <v>56</v>
      </c>
      <c r="C13" s="54" t="s">
        <v>38</v>
      </c>
      <c r="D13" s="212">
        <f>SUM(E13:L13)</f>
        <v>2022.5350000000001</v>
      </c>
      <c r="E13" s="69">
        <f>ROUND($D$12/$D$10*E10,0)</f>
        <v>0</v>
      </c>
      <c r="F13" s="69">
        <f t="shared" ref="F13:L13" si="3">ROUND($D$12/$D$10*F10,0)</f>
        <v>0</v>
      </c>
      <c r="G13" s="69">
        <f t="shared" si="3"/>
        <v>0</v>
      </c>
      <c r="H13" s="69">
        <f t="shared" si="3"/>
        <v>0</v>
      </c>
      <c r="I13" s="213">
        <f>ROUND($D$12/$D$10*I10,0)+0.535</f>
        <v>376.53500000000003</v>
      </c>
      <c r="J13" s="69">
        <f t="shared" si="3"/>
        <v>0</v>
      </c>
      <c r="K13" s="69">
        <f t="shared" si="3"/>
        <v>706</v>
      </c>
      <c r="L13" s="69">
        <f t="shared" si="3"/>
        <v>940</v>
      </c>
      <c r="M13" s="15"/>
      <c r="N13" s="15"/>
      <c r="O13" s="15"/>
      <c r="P13" s="15"/>
      <c r="Q13" s="15"/>
      <c r="R13" s="15"/>
      <c r="S13" s="15"/>
      <c r="T13" s="15"/>
      <c r="U13" s="15"/>
      <c r="V13" s="15"/>
      <c r="W13" s="15"/>
      <c r="X13" s="15"/>
    </row>
    <row r="14" spans="1:256" ht="47.25" customHeight="1" x14ac:dyDescent="0.25">
      <c r="A14" s="59" t="s">
        <v>39</v>
      </c>
      <c r="B14" s="60" t="s">
        <v>574</v>
      </c>
      <c r="C14" s="54" t="s">
        <v>38</v>
      </c>
      <c r="D14" s="211">
        <f>D15</f>
        <v>97.575000000000003</v>
      </c>
      <c r="E14" s="67">
        <f t="shared" ref="E14:L14" si="4">E15</f>
        <v>0</v>
      </c>
      <c r="F14" s="67">
        <f t="shared" si="4"/>
        <v>0</v>
      </c>
      <c r="G14" s="67">
        <f t="shared" si="4"/>
        <v>0</v>
      </c>
      <c r="H14" s="67">
        <f t="shared" si="4"/>
        <v>0</v>
      </c>
      <c r="I14" s="67">
        <f t="shared" si="4"/>
        <v>19</v>
      </c>
      <c r="J14" s="67">
        <f t="shared" si="4"/>
        <v>0</v>
      </c>
      <c r="K14" s="67">
        <f t="shared" si="4"/>
        <v>35</v>
      </c>
      <c r="L14" s="211">
        <f t="shared" si="4"/>
        <v>43.575000000000003</v>
      </c>
      <c r="M14" s="37"/>
    </row>
    <row r="15" spans="1:256" ht="28.5" customHeight="1" x14ac:dyDescent="0.25">
      <c r="A15" s="54">
        <v>1</v>
      </c>
      <c r="B15" s="58" t="s">
        <v>56</v>
      </c>
      <c r="C15" s="54" t="s">
        <v>38</v>
      </c>
      <c r="D15" s="213">
        <f>SUM(E15:L15)</f>
        <v>97.575000000000003</v>
      </c>
      <c r="E15" s="69">
        <f>ROUND(E13*5%,0)</f>
        <v>0</v>
      </c>
      <c r="F15" s="69">
        <f t="shared" ref="F15:K15" si="5">ROUND(F13*5%,0)</f>
        <v>0</v>
      </c>
      <c r="G15" s="69">
        <f t="shared" si="5"/>
        <v>0</v>
      </c>
      <c r="H15" s="69">
        <f t="shared" si="5"/>
        <v>0</v>
      </c>
      <c r="I15" s="69">
        <f>ROUND(I13*5%,0)</f>
        <v>19</v>
      </c>
      <c r="J15" s="69">
        <f t="shared" si="5"/>
        <v>0</v>
      </c>
      <c r="K15" s="69">
        <f t="shared" si="5"/>
        <v>35</v>
      </c>
      <c r="L15" s="213">
        <f>ROUND(L13*5%,0)-3.425</f>
        <v>43.575000000000003</v>
      </c>
      <c r="M15" s="40"/>
      <c r="N15" s="40"/>
    </row>
    <row r="16" spans="1:256" ht="28.5" customHeight="1" x14ac:dyDescent="0.25">
      <c r="A16" s="59" t="s">
        <v>40</v>
      </c>
      <c r="B16" s="60" t="s">
        <v>55</v>
      </c>
      <c r="C16" s="54" t="s">
        <v>38</v>
      </c>
      <c r="D16" s="211">
        <f>D17</f>
        <v>2120.11</v>
      </c>
      <c r="E16" s="67">
        <f t="shared" ref="E16:L16" si="6">E17</f>
        <v>0</v>
      </c>
      <c r="F16" s="67">
        <f t="shared" si="6"/>
        <v>0</v>
      </c>
      <c r="G16" s="67">
        <f t="shared" si="6"/>
        <v>0</v>
      </c>
      <c r="H16" s="67">
        <f t="shared" si="6"/>
        <v>0</v>
      </c>
      <c r="I16" s="211">
        <f t="shared" si="6"/>
        <v>395.53500000000003</v>
      </c>
      <c r="J16" s="67">
        <f t="shared" si="6"/>
        <v>0</v>
      </c>
      <c r="K16" s="67">
        <f t="shared" si="6"/>
        <v>741</v>
      </c>
      <c r="L16" s="211">
        <f t="shared" si="6"/>
        <v>983.57500000000005</v>
      </c>
      <c r="M16" s="37"/>
    </row>
    <row r="17" spans="1:14" ht="28.5" customHeight="1" x14ac:dyDescent="0.25">
      <c r="A17" s="62">
        <v>1</v>
      </c>
      <c r="B17" s="214" t="s">
        <v>56</v>
      </c>
      <c r="C17" s="62" t="s">
        <v>38</v>
      </c>
      <c r="D17" s="215">
        <f>SUM(E17:L17)</f>
        <v>2120.11</v>
      </c>
      <c r="E17" s="70">
        <f>E13+E15</f>
        <v>0</v>
      </c>
      <c r="F17" s="70">
        <f t="shared" ref="F17:L17" si="7">F13+F15</f>
        <v>0</v>
      </c>
      <c r="G17" s="70">
        <f t="shared" si="7"/>
        <v>0</v>
      </c>
      <c r="H17" s="70">
        <f t="shared" si="7"/>
        <v>0</v>
      </c>
      <c r="I17" s="215">
        <f t="shared" si="7"/>
        <v>395.53500000000003</v>
      </c>
      <c r="J17" s="70">
        <f t="shared" si="7"/>
        <v>0</v>
      </c>
      <c r="K17" s="70">
        <f t="shared" si="7"/>
        <v>741</v>
      </c>
      <c r="L17" s="215">
        <f t="shared" si="7"/>
        <v>983.57500000000005</v>
      </c>
      <c r="M17" s="40"/>
      <c r="N17" s="40"/>
    </row>
    <row r="18" spans="1:14" x14ac:dyDescent="0.25">
      <c r="E18" s="39"/>
      <c r="F18" s="39"/>
      <c r="G18" s="39"/>
      <c r="H18" s="39"/>
      <c r="I18" s="39"/>
      <c r="J18" s="39"/>
      <c r="K18" s="39"/>
      <c r="L18" s="39"/>
    </row>
    <row r="19" spans="1:14" x14ac:dyDescent="0.25">
      <c r="E19" s="39"/>
      <c r="F19" s="39"/>
      <c r="G19" s="39"/>
      <c r="H19" s="39"/>
      <c r="I19" s="39"/>
      <c r="J19" s="39"/>
      <c r="K19" s="39"/>
      <c r="L19" s="39"/>
    </row>
    <row r="20" spans="1:14" x14ac:dyDescent="0.25">
      <c r="E20" s="39"/>
      <c r="F20" s="39"/>
      <c r="G20" s="39"/>
      <c r="H20" s="39"/>
      <c r="I20" s="39"/>
      <c r="J20" s="39"/>
      <c r="K20" s="39"/>
      <c r="L20" s="39"/>
    </row>
  </sheetData>
  <mergeCells count="27">
    <mergeCell ref="M1:N1"/>
    <mergeCell ref="I1:L1"/>
    <mergeCell ref="M2:X2"/>
    <mergeCell ref="Y2:AJ2"/>
    <mergeCell ref="AK2:AV2"/>
    <mergeCell ref="IG2:IR2"/>
    <mergeCell ref="IS2:IV2"/>
    <mergeCell ref="HI2:HT2"/>
    <mergeCell ref="HU2:IF2"/>
    <mergeCell ref="AW2:BH2"/>
    <mergeCell ref="BI2:BT2"/>
    <mergeCell ref="BU2:CF2"/>
    <mergeCell ref="CG2:CR2"/>
    <mergeCell ref="CS2:DD2"/>
    <mergeCell ref="DE2:DP2"/>
    <mergeCell ref="GK2:GV2"/>
    <mergeCell ref="GW2:HH2"/>
    <mergeCell ref="DQ2:EB2"/>
    <mergeCell ref="EC2:EN2"/>
    <mergeCell ref="EO2:EZ2"/>
    <mergeCell ref="FA2:FL2"/>
    <mergeCell ref="J5:L5"/>
    <mergeCell ref="A4:L4"/>
    <mergeCell ref="A3:L3"/>
    <mergeCell ref="FM2:FX2"/>
    <mergeCell ref="FY2:GJ2"/>
    <mergeCell ref="A2:L2"/>
  </mergeCells>
  <pageMargins left="0.82677165354330717" right="0.27559055118110237" top="0.43307086614173229" bottom="0.70866141732283472" header="0.31496062992125984" footer="0.31496062992125984"/>
  <pageSetup paperSize="9" scale="75" firstPageNumber="18" fitToHeight="0" orientation="landscape"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
  <sheetViews>
    <sheetView zoomScale="85" zoomScaleNormal="85" zoomScalePageLayoutView="70" workbookViewId="0">
      <selection activeCell="N9" sqref="N9"/>
    </sheetView>
  </sheetViews>
  <sheetFormatPr defaultColWidth="7.75" defaultRowHeight="15.75" x14ac:dyDescent="0.25"/>
  <cols>
    <col min="1" max="1" width="6.75" style="25" customWidth="1"/>
    <col min="2" max="2" width="40.5" style="25" customWidth="1"/>
    <col min="3" max="3" width="10.125" style="25" customWidth="1"/>
    <col min="4" max="4" width="9.875" style="25" bestFit="1" customWidth="1"/>
    <col min="5" max="13" width="9.125" style="25" customWidth="1"/>
    <col min="14" max="14" width="45.875" style="25" customWidth="1"/>
    <col min="15" max="16384" width="7.75" style="25"/>
  </cols>
  <sheetData>
    <row r="1" spans="1:15" s="19" customFormat="1" ht="29.25" customHeight="1" x14ac:dyDescent="0.25">
      <c r="A1" s="17"/>
      <c r="B1" s="17"/>
      <c r="C1" s="18"/>
      <c r="D1" s="18"/>
      <c r="E1" s="18"/>
      <c r="F1" s="18"/>
      <c r="I1" s="17"/>
      <c r="K1" s="17"/>
      <c r="L1" s="363" t="s">
        <v>61</v>
      </c>
      <c r="M1" s="363"/>
      <c r="N1" s="363"/>
    </row>
    <row r="2" spans="1:15" s="19" customFormat="1" ht="47.25" customHeight="1" x14ac:dyDescent="0.25">
      <c r="A2" s="364" t="s">
        <v>48</v>
      </c>
      <c r="B2" s="364"/>
      <c r="C2" s="364"/>
      <c r="D2" s="364"/>
      <c r="E2" s="364"/>
      <c r="F2" s="364"/>
      <c r="G2" s="364"/>
      <c r="H2" s="364"/>
      <c r="I2" s="364"/>
      <c r="J2" s="364"/>
      <c r="K2" s="364"/>
      <c r="L2" s="364"/>
      <c r="M2" s="364"/>
      <c r="N2" s="364"/>
    </row>
    <row r="3" spans="1:15" s="19" customFormat="1" ht="31.5" customHeight="1" x14ac:dyDescent="0.25">
      <c r="A3" s="365" t="e">
        <f>#REF!</f>
        <v>#REF!</v>
      </c>
      <c r="B3" s="365"/>
      <c r="C3" s="365"/>
      <c r="D3" s="365"/>
      <c r="E3" s="365"/>
      <c r="F3" s="365"/>
      <c r="G3" s="365"/>
      <c r="H3" s="365"/>
      <c r="I3" s="365"/>
      <c r="J3" s="365"/>
      <c r="K3" s="365"/>
      <c r="L3" s="365"/>
      <c r="M3" s="365"/>
      <c r="N3" s="365"/>
    </row>
    <row r="4" spans="1:15" s="23" customFormat="1" ht="70.5" customHeight="1" x14ac:dyDescent="0.25">
      <c r="A4" s="22" t="s">
        <v>1</v>
      </c>
      <c r="B4" s="22" t="s">
        <v>21</v>
      </c>
      <c r="C4" s="22" t="s">
        <v>22</v>
      </c>
      <c r="D4" s="22" t="s">
        <v>23</v>
      </c>
      <c r="E4" s="22" t="s">
        <v>46</v>
      </c>
      <c r="F4" s="22" t="s">
        <v>24</v>
      </c>
      <c r="G4" s="22" t="s">
        <v>25</v>
      </c>
      <c r="H4" s="22" t="s">
        <v>26</v>
      </c>
      <c r="I4" s="22" t="s">
        <v>27</v>
      </c>
      <c r="J4" s="22" t="s">
        <v>28</v>
      </c>
      <c r="K4" s="22" t="s">
        <v>29</v>
      </c>
      <c r="L4" s="22" t="s">
        <v>30</v>
      </c>
      <c r="M4" s="22" t="s">
        <v>31</v>
      </c>
      <c r="N4" s="22" t="s">
        <v>3</v>
      </c>
    </row>
    <row r="5" spans="1:15" s="23" customFormat="1" ht="30.75" customHeight="1" x14ac:dyDescent="0.25">
      <c r="A5" s="79" t="s">
        <v>32</v>
      </c>
      <c r="B5" s="91" t="s">
        <v>33</v>
      </c>
      <c r="C5" s="79"/>
      <c r="D5" s="79"/>
      <c r="E5" s="79"/>
      <c r="F5" s="79"/>
      <c r="G5" s="79"/>
      <c r="H5" s="79"/>
      <c r="I5" s="79"/>
      <c r="J5" s="79"/>
      <c r="K5" s="79"/>
      <c r="L5" s="79"/>
      <c r="M5" s="79"/>
      <c r="N5" s="79"/>
    </row>
    <row r="6" spans="1:15" s="23" customFormat="1" ht="30.75" customHeight="1" x14ac:dyDescent="0.25">
      <c r="A6" s="80">
        <v>1</v>
      </c>
      <c r="B6" s="92" t="s">
        <v>47</v>
      </c>
      <c r="C6" s="81" t="s">
        <v>43</v>
      </c>
      <c r="D6" s="80">
        <f>SUM(F6:M6)</f>
        <v>108</v>
      </c>
      <c r="E6" s="80"/>
      <c r="F6" s="80">
        <v>14</v>
      </c>
      <c r="G6" s="80">
        <v>20</v>
      </c>
      <c r="H6" s="80">
        <v>10</v>
      </c>
      <c r="I6" s="80">
        <v>14</v>
      </c>
      <c r="J6" s="80">
        <v>17</v>
      </c>
      <c r="K6" s="80">
        <v>10</v>
      </c>
      <c r="L6" s="80">
        <v>15</v>
      </c>
      <c r="M6" s="80">
        <v>8</v>
      </c>
      <c r="N6" s="82"/>
    </row>
    <row r="7" spans="1:15" s="24" customFormat="1" ht="30.75" customHeight="1" x14ac:dyDescent="0.25">
      <c r="A7" s="83" t="s">
        <v>18</v>
      </c>
      <c r="B7" s="93" t="s">
        <v>45</v>
      </c>
      <c r="C7" s="83"/>
      <c r="D7" s="83"/>
      <c r="E7" s="83"/>
      <c r="F7" s="83"/>
      <c r="G7" s="83"/>
      <c r="H7" s="83"/>
      <c r="I7" s="83"/>
      <c r="J7" s="83"/>
      <c r="K7" s="83"/>
      <c r="L7" s="83"/>
      <c r="M7" s="83"/>
      <c r="N7" s="83"/>
    </row>
    <row r="8" spans="1:15" ht="30.75" customHeight="1" x14ac:dyDescent="0.25">
      <c r="A8" s="80">
        <v>1</v>
      </c>
      <c r="B8" s="92" t="s">
        <v>47</v>
      </c>
      <c r="C8" s="84">
        <v>0.20399999999999999</v>
      </c>
      <c r="D8" s="80">
        <f>SUM(F8:M8)</f>
        <v>22.032</v>
      </c>
      <c r="E8" s="80"/>
      <c r="F8" s="85">
        <f>F6*$C$8</f>
        <v>2.8559999999999999</v>
      </c>
      <c r="G8" s="85">
        <f t="shared" ref="G8:M8" si="0">G6*$C$8</f>
        <v>4.08</v>
      </c>
      <c r="H8" s="85">
        <f t="shared" si="0"/>
        <v>2.04</v>
      </c>
      <c r="I8" s="85">
        <f t="shared" si="0"/>
        <v>2.8559999999999999</v>
      </c>
      <c r="J8" s="85">
        <f>J6*$C$8</f>
        <v>3.468</v>
      </c>
      <c r="K8" s="85">
        <f t="shared" si="0"/>
        <v>2.04</v>
      </c>
      <c r="L8" s="85">
        <f t="shared" si="0"/>
        <v>3.0599999999999996</v>
      </c>
      <c r="M8" s="85">
        <f t="shared" si="0"/>
        <v>1.6319999999999999</v>
      </c>
      <c r="N8" s="86"/>
    </row>
    <row r="9" spans="1:15" ht="190.5" customHeight="1" x14ac:dyDescent="0.25">
      <c r="A9" s="87" t="s">
        <v>37</v>
      </c>
      <c r="B9" s="94" t="s">
        <v>49</v>
      </c>
      <c r="C9" s="88" t="s">
        <v>38</v>
      </c>
      <c r="D9" s="89" t="e">
        <f>'B1-TH DA'!#REF!</f>
        <v>#REF!</v>
      </c>
      <c r="E9" s="89"/>
      <c r="F9" s="89"/>
      <c r="G9" s="89"/>
      <c r="H9" s="89"/>
      <c r="I9" s="89"/>
      <c r="J9" s="89"/>
      <c r="K9" s="89"/>
      <c r="L9" s="89"/>
      <c r="M9" s="89"/>
      <c r="N9" s="90" t="s">
        <v>53</v>
      </c>
    </row>
    <row r="10" spans="1:15" x14ac:dyDescent="0.25">
      <c r="A10" s="26"/>
      <c r="B10" s="26"/>
      <c r="C10" s="26"/>
      <c r="D10" s="26"/>
      <c r="E10" s="26"/>
      <c r="F10" s="26"/>
      <c r="G10" s="26"/>
      <c r="H10" s="26"/>
      <c r="I10" s="26"/>
      <c r="J10" s="26"/>
      <c r="K10" s="26"/>
      <c r="L10" s="26"/>
      <c r="M10" s="26"/>
      <c r="N10" s="27"/>
      <c r="O10" s="27"/>
    </row>
  </sheetData>
  <mergeCells count="3">
    <mergeCell ref="L1:N1"/>
    <mergeCell ref="A2:N2"/>
    <mergeCell ref="A3:N3"/>
  </mergeCells>
  <pageMargins left="0.7" right="0.43809523809523809" top="0.75" bottom="0.75" header="0.3" footer="0.3"/>
  <pageSetup paperSize="9" scale="64"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IK8"/>
  <sheetViews>
    <sheetView zoomScale="85" zoomScaleNormal="85" workbookViewId="0">
      <selection activeCell="J4" sqref="J4"/>
    </sheetView>
  </sheetViews>
  <sheetFormatPr defaultColWidth="7.75" defaultRowHeight="15.75" x14ac:dyDescent="0.25"/>
  <cols>
    <col min="1" max="1" width="6.75" style="28" customWidth="1"/>
    <col min="2" max="2" width="40.5" style="28" customWidth="1"/>
    <col min="3" max="3" width="9.5" style="28" customWidth="1"/>
    <col min="4" max="4" width="14.75" style="28" customWidth="1"/>
    <col min="5" max="5" width="16" style="28" customWidth="1"/>
    <col min="6" max="6" width="14.75" style="28" customWidth="1"/>
    <col min="7" max="7" width="14" style="28" customWidth="1"/>
    <col min="8" max="8" width="11" style="28" customWidth="1"/>
    <col min="9" max="11" width="11" style="29" customWidth="1"/>
    <col min="12" max="12" width="11" style="28" customWidth="1"/>
    <col min="13" max="13" width="11.125" style="28" bestFit="1" customWidth="1"/>
    <col min="14" max="16384" width="7.75" style="28"/>
  </cols>
  <sheetData>
    <row r="1" spans="1:245" s="19" customFormat="1" ht="29.25" customHeight="1" x14ac:dyDescent="0.25">
      <c r="A1" s="17"/>
      <c r="B1" s="17"/>
      <c r="C1" s="18"/>
      <c r="D1" s="18"/>
      <c r="E1" s="18"/>
      <c r="F1" s="366" t="s">
        <v>597</v>
      </c>
      <c r="G1" s="366"/>
      <c r="H1" s="17"/>
      <c r="J1" s="17"/>
      <c r="K1" s="17"/>
      <c r="L1" s="17"/>
      <c r="M1" s="17"/>
    </row>
    <row r="2" spans="1:245" s="13" customFormat="1" ht="44.25" customHeight="1" x14ac:dyDescent="0.25">
      <c r="A2" s="368" t="s">
        <v>64</v>
      </c>
      <c r="B2" s="368"/>
      <c r="C2" s="368"/>
      <c r="D2" s="368"/>
      <c r="E2" s="368"/>
      <c r="F2" s="368"/>
      <c r="G2" s="368"/>
      <c r="H2" s="16"/>
      <c r="I2" s="16"/>
      <c r="J2" s="16"/>
      <c r="K2" s="16"/>
      <c r="L2" s="16"/>
    </row>
    <row r="3" spans="1:245" s="13" customFormat="1" ht="27.75" customHeight="1" x14ac:dyDescent="0.25">
      <c r="A3" s="369" t="s">
        <v>633</v>
      </c>
      <c r="B3" s="369"/>
      <c r="C3" s="369"/>
      <c r="D3" s="369"/>
      <c r="E3" s="369"/>
      <c r="F3" s="369"/>
      <c r="G3" s="369"/>
      <c r="H3" s="97"/>
      <c r="I3" s="97"/>
      <c r="J3" s="97"/>
      <c r="K3" s="97"/>
      <c r="L3" s="97"/>
    </row>
    <row r="4" spans="1:245" s="19" customFormat="1" ht="51" customHeight="1" x14ac:dyDescent="0.25">
      <c r="A4" s="370" t="s">
        <v>1</v>
      </c>
      <c r="B4" s="370" t="s">
        <v>21</v>
      </c>
      <c r="C4" s="371" t="s">
        <v>23</v>
      </c>
      <c r="D4" s="370" t="s">
        <v>595</v>
      </c>
      <c r="E4" s="370"/>
      <c r="F4" s="370" t="s">
        <v>596</v>
      </c>
      <c r="G4" s="370"/>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row>
    <row r="5" spans="1:245" s="19" customFormat="1" ht="46.5" customHeight="1" x14ac:dyDescent="0.25">
      <c r="A5" s="370"/>
      <c r="B5" s="370"/>
      <c r="C5" s="372"/>
      <c r="D5" s="72" t="s">
        <v>58</v>
      </c>
      <c r="E5" s="72" t="s">
        <v>66</v>
      </c>
      <c r="F5" s="72" t="s">
        <v>58</v>
      </c>
      <c r="G5" s="72" t="s">
        <v>66</v>
      </c>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row>
    <row r="6" spans="1:245" s="20" customFormat="1" ht="42.75" customHeight="1" x14ac:dyDescent="0.25">
      <c r="A6" s="73">
        <v>1</v>
      </c>
      <c r="B6" s="75" t="s">
        <v>65</v>
      </c>
      <c r="C6" s="329">
        <f>ROUND(E6+G6,0)</f>
        <v>595</v>
      </c>
      <c r="D6" s="331">
        <v>1</v>
      </c>
      <c r="E6" s="329">
        <v>567</v>
      </c>
      <c r="F6" s="331">
        <v>0.05</v>
      </c>
      <c r="G6" s="329">
        <f>ROUND(E6*F6,0)</f>
        <v>28</v>
      </c>
    </row>
    <row r="7" spans="1:245" s="20" customFormat="1" ht="42.75" customHeight="1" x14ac:dyDescent="0.25">
      <c r="A7" s="367" t="s">
        <v>42</v>
      </c>
      <c r="B7" s="367"/>
      <c r="C7" s="330">
        <f>C6</f>
        <v>595</v>
      </c>
      <c r="D7" s="78"/>
      <c r="E7" s="330">
        <f t="shared" ref="E7" si="0">E6</f>
        <v>567</v>
      </c>
      <c r="F7" s="330"/>
      <c r="G7" s="330">
        <f>G6</f>
        <v>28</v>
      </c>
    </row>
    <row r="8" spans="1:245" s="29" customFormat="1" x14ac:dyDescent="0.25"/>
  </sheetData>
  <mergeCells count="9">
    <mergeCell ref="A7:B7"/>
    <mergeCell ref="A2:G2"/>
    <mergeCell ref="A3:G3"/>
    <mergeCell ref="F1:G1"/>
    <mergeCell ref="A4:A5"/>
    <mergeCell ref="B4:B5"/>
    <mergeCell ref="C4:C5"/>
    <mergeCell ref="D4:E4"/>
    <mergeCell ref="F4:G4"/>
  </mergeCells>
  <pageMargins left="1.4960629921259843" right="0.70866141732283472" top="0.74803149606299213" bottom="0.74803149606299213" header="0.31496062992125984" footer="0.31496062992125984"/>
  <pageSetup paperSize="9" scale="97" firstPageNumber="20" fitToHeight="0" orientation="landscape"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IK8"/>
  <sheetViews>
    <sheetView zoomScale="85" zoomScaleNormal="85" workbookViewId="0">
      <selection activeCell="I6" sqref="I6"/>
    </sheetView>
  </sheetViews>
  <sheetFormatPr defaultColWidth="7.75" defaultRowHeight="15.75" x14ac:dyDescent="0.25"/>
  <cols>
    <col min="1" max="1" width="6.75" style="28" customWidth="1"/>
    <col min="2" max="2" width="43.125" style="28" customWidth="1"/>
    <col min="3" max="3" width="8.25" style="28" customWidth="1"/>
    <col min="4" max="4" width="14.875" style="28" customWidth="1"/>
    <col min="5" max="5" width="16.875" style="28" customWidth="1"/>
    <col min="6" max="6" width="12" style="28" customWidth="1"/>
    <col min="7" max="7" width="15.875" style="28" customWidth="1"/>
    <col min="8" max="8" width="11" style="28" customWidth="1"/>
    <col min="9" max="11" width="11" style="29" customWidth="1"/>
    <col min="12" max="12" width="11" style="28" customWidth="1"/>
    <col min="13" max="13" width="11.125" style="28" bestFit="1" customWidth="1"/>
    <col min="14" max="16384" width="7.75" style="28"/>
  </cols>
  <sheetData>
    <row r="1" spans="1:245" s="19" customFormat="1" ht="29.25" customHeight="1" x14ac:dyDescent="0.25">
      <c r="A1" s="17"/>
      <c r="B1" s="17"/>
      <c r="C1" s="18"/>
      <c r="D1" s="18"/>
      <c r="E1" s="18"/>
      <c r="F1" s="366" t="s">
        <v>598</v>
      </c>
      <c r="G1" s="366"/>
      <c r="H1" s="17"/>
      <c r="J1" s="17"/>
      <c r="K1" s="17"/>
      <c r="L1" s="17"/>
      <c r="M1" s="17"/>
    </row>
    <row r="2" spans="1:245" s="13" customFormat="1" ht="44.25" customHeight="1" x14ac:dyDescent="0.25">
      <c r="A2" s="368" t="s">
        <v>663</v>
      </c>
      <c r="B2" s="368"/>
      <c r="C2" s="368"/>
      <c r="D2" s="368"/>
      <c r="E2" s="368"/>
      <c r="F2" s="368"/>
      <c r="G2" s="368"/>
      <c r="H2" s="16"/>
      <c r="I2" s="16"/>
      <c r="J2" s="16"/>
      <c r="K2" s="16"/>
      <c r="L2" s="16"/>
    </row>
    <row r="3" spans="1:245" s="13" customFormat="1" ht="25.5" customHeight="1" x14ac:dyDescent="0.25">
      <c r="A3" s="369" t="str">
        <f>'B5-DA7'!A3:G3</f>
        <v>(Kèm theo Tờ trình số          /TTr-UBND ngày        /02/2023 của UBND tỉnh)</v>
      </c>
      <c r="B3" s="369"/>
      <c r="C3" s="369"/>
      <c r="D3" s="369"/>
      <c r="E3" s="369"/>
      <c r="F3" s="369"/>
      <c r="G3" s="369"/>
      <c r="H3" s="97"/>
      <c r="I3" s="97"/>
      <c r="J3" s="97"/>
      <c r="K3" s="97"/>
      <c r="L3" s="97"/>
    </row>
    <row r="4" spans="1:245" s="19" customFormat="1" ht="42" customHeight="1" x14ac:dyDescent="0.25">
      <c r="A4" s="370" t="s">
        <v>1</v>
      </c>
      <c r="B4" s="370" t="s">
        <v>21</v>
      </c>
      <c r="C4" s="371" t="s">
        <v>23</v>
      </c>
      <c r="D4" s="370" t="s">
        <v>595</v>
      </c>
      <c r="E4" s="370"/>
      <c r="F4" s="370" t="s">
        <v>596</v>
      </c>
      <c r="G4" s="370"/>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row>
    <row r="5" spans="1:245" s="19" customFormat="1" ht="46.5" customHeight="1" x14ac:dyDescent="0.25">
      <c r="A5" s="370"/>
      <c r="B5" s="370"/>
      <c r="C5" s="372"/>
      <c r="D5" s="72" t="s">
        <v>58</v>
      </c>
      <c r="E5" s="72" t="s">
        <v>66</v>
      </c>
      <c r="F5" s="72" t="s">
        <v>58</v>
      </c>
      <c r="G5" s="72" t="s">
        <v>66</v>
      </c>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row>
    <row r="6" spans="1:245" s="20" customFormat="1" ht="47.25" customHeight="1" x14ac:dyDescent="0.25">
      <c r="A6" s="73">
        <v>1</v>
      </c>
      <c r="B6" s="75" t="s">
        <v>67</v>
      </c>
      <c r="C6" s="74">
        <f>ROUND(E6+G6,0)</f>
        <v>4528</v>
      </c>
      <c r="D6" s="331">
        <v>1</v>
      </c>
      <c r="E6" s="329">
        <v>4313</v>
      </c>
      <c r="F6" s="331">
        <v>0.05</v>
      </c>
      <c r="G6" s="329">
        <f>ROUND(E6*F6,0)-1</f>
        <v>215</v>
      </c>
    </row>
    <row r="7" spans="1:245" s="20" customFormat="1" ht="47.25" customHeight="1" x14ac:dyDescent="0.25">
      <c r="A7" s="367" t="s">
        <v>42</v>
      </c>
      <c r="B7" s="367"/>
      <c r="C7" s="78">
        <f>C6</f>
        <v>4528</v>
      </c>
      <c r="D7" s="330"/>
      <c r="E7" s="330">
        <f t="shared" ref="E7:G7" si="0">E6</f>
        <v>4313</v>
      </c>
      <c r="F7" s="330"/>
      <c r="G7" s="330">
        <f t="shared" si="0"/>
        <v>215</v>
      </c>
    </row>
    <row r="8" spans="1:245" s="29" customFormat="1" x14ac:dyDescent="0.25"/>
  </sheetData>
  <mergeCells count="9">
    <mergeCell ref="A7:B7"/>
    <mergeCell ref="F1:G1"/>
    <mergeCell ref="A2:G2"/>
    <mergeCell ref="A3:G3"/>
    <mergeCell ref="A4:A5"/>
    <mergeCell ref="B4:B5"/>
    <mergeCell ref="C4:C5"/>
    <mergeCell ref="D4:E4"/>
    <mergeCell ref="F4:G4"/>
  </mergeCells>
  <pageMargins left="1.0629921259842521" right="0.55118110236220474" top="0.74803149606299213" bottom="0.74803149606299213" header="0.31496062992125984" footer="0.31496062992125984"/>
  <pageSetup paperSize="9" firstPageNumber="21" fitToHeight="0" orientation="landscape" useFirstPageNumber="1"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IK14"/>
  <sheetViews>
    <sheetView zoomScale="85" zoomScaleNormal="85" zoomScalePageLayoutView="53" workbookViewId="0">
      <selection activeCell="A2" sqref="A2:G2"/>
    </sheetView>
  </sheetViews>
  <sheetFormatPr defaultColWidth="7.75" defaultRowHeight="15.75" x14ac:dyDescent="0.25"/>
  <cols>
    <col min="1" max="1" width="6.75" style="31" customWidth="1"/>
    <col min="2" max="2" width="39.875" style="30" customWidth="1"/>
    <col min="3" max="7" width="14.125" style="31" customWidth="1"/>
    <col min="8" max="14" width="11.125" style="31" customWidth="1"/>
    <col min="15" max="16" width="12.75" style="30" bestFit="1" customWidth="1"/>
    <col min="17" max="20" width="10.75" style="30" customWidth="1"/>
    <col min="21" max="16384" width="7.75" style="30"/>
  </cols>
  <sheetData>
    <row r="1" spans="1:245" ht="30" customHeight="1" x14ac:dyDescent="0.25">
      <c r="A1" s="32"/>
      <c r="B1" s="33"/>
      <c r="C1" s="32"/>
      <c r="D1" s="32"/>
      <c r="E1" s="32"/>
      <c r="F1" s="378" t="s">
        <v>601</v>
      </c>
      <c r="G1" s="378"/>
      <c r="H1" s="32"/>
      <c r="I1" s="32"/>
      <c r="J1" s="32"/>
      <c r="K1" s="32"/>
      <c r="L1" s="375"/>
      <c r="M1" s="375"/>
      <c r="N1" s="375"/>
    </row>
    <row r="2" spans="1:245" ht="89.25" customHeight="1" x14ac:dyDescent="0.25">
      <c r="A2" s="376" t="s">
        <v>661</v>
      </c>
      <c r="B2" s="376"/>
      <c r="C2" s="376"/>
      <c r="D2" s="376"/>
      <c r="E2" s="376"/>
      <c r="F2" s="376"/>
      <c r="G2" s="376"/>
      <c r="H2" s="175"/>
      <c r="I2" s="175"/>
      <c r="J2" s="175"/>
      <c r="K2" s="175"/>
      <c r="L2" s="175"/>
      <c r="M2" s="175"/>
      <c r="N2" s="175"/>
    </row>
    <row r="3" spans="1:245" ht="36" customHeight="1" x14ac:dyDescent="0.25">
      <c r="A3" s="377" t="str">
        <f>'B6-TDA1,DA9'!A3:G3</f>
        <v>(Kèm theo Tờ trình số          /TTr-UBND ngày        /02/2023 của UBND tỉnh)</v>
      </c>
      <c r="B3" s="377"/>
      <c r="C3" s="377"/>
      <c r="D3" s="377"/>
      <c r="E3" s="377"/>
      <c r="F3" s="377"/>
      <c r="G3" s="377"/>
      <c r="H3" s="176"/>
      <c r="I3" s="176"/>
      <c r="J3" s="176"/>
      <c r="K3" s="176"/>
      <c r="L3" s="176"/>
      <c r="M3" s="176"/>
      <c r="N3" s="176"/>
    </row>
    <row r="4" spans="1:245" s="19" customFormat="1" ht="41.25" customHeight="1" x14ac:dyDescent="0.25">
      <c r="A4" s="370" t="s">
        <v>1</v>
      </c>
      <c r="B4" s="370" t="s">
        <v>21</v>
      </c>
      <c r="C4" s="371" t="s">
        <v>23</v>
      </c>
      <c r="D4" s="370" t="s">
        <v>575</v>
      </c>
      <c r="E4" s="370"/>
      <c r="F4" s="370" t="s">
        <v>566</v>
      </c>
      <c r="G4" s="370"/>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row>
    <row r="5" spans="1:245" s="19" customFormat="1" ht="60" customHeight="1" x14ac:dyDescent="0.25">
      <c r="A5" s="370"/>
      <c r="B5" s="370"/>
      <c r="C5" s="372"/>
      <c r="D5" s="72" t="s">
        <v>58</v>
      </c>
      <c r="E5" s="72" t="s">
        <v>66</v>
      </c>
      <c r="F5" s="72" t="s">
        <v>58</v>
      </c>
      <c r="G5" s="72" t="s">
        <v>66</v>
      </c>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row>
    <row r="6" spans="1:245" s="20" customFormat="1" ht="42.75" customHeight="1" x14ac:dyDescent="0.25">
      <c r="A6" s="73">
        <v>1</v>
      </c>
      <c r="B6" s="177" t="s">
        <v>106</v>
      </c>
      <c r="C6" s="180">
        <f>ROUND(E6+G6,0)</f>
        <v>394</v>
      </c>
      <c r="D6" s="116">
        <v>0.5</v>
      </c>
      <c r="E6" s="74">
        <v>394</v>
      </c>
      <c r="F6" s="178">
        <v>0</v>
      </c>
      <c r="G6" s="74">
        <v>0</v>
      </c>
    </row>
    <row r="7" spans="1:245" s="20" customFormat="1" ht="42.75" customHeight="1" x14ac:dyDescent="0.25">
      <c r="A7" s="76">
        <v>2</v>
      </c>
      <c r="B7" s="146" t="s">
        <v>107</v>
      </c>
      <c r="C7" s="77">
        <f>ROUND(E7+G7,0)</f>
        <v>134</v>
      </c>
      <c r="D7" s="174">
        <v>0.17</v>
      </c>
      <c r="E7" s="77">
        <v>134</v>
      </c>
      <c r="F7" s="179">
        <v>0</v>
      </c>
      <c r="G7" s="77">
        <v>0</v>
      </c>
    </row>
    <row r="8" spans="1:245" s="20" customFormat="1" ht="42.75" customHeight="1" x14ac:dyDescent="0.25">
      <c r="A8" s="367" t="s">
        <v>42</v>
      </c>
      <c r="B8" s="367"/>
      <c r="C8" s="78">
        <f>SUM(C6:C7)</f>
        <v>528</v>
      </c>
      <c r="D8" s="173">
        <f t="shared" ref="D8:G8" si="0">SUM(D6:D7)</f>
        <v>0.67</v>
      </c>
      <c r="E8" s="78">
        <f t="shared" si="0"/>
        <v>528</v>
      </c>
      <c r="F8" s="78">
        <f t="shared" si="0"/>
        <v>0</v>
      </c>
      <c r="G8" s="78">
        <f t="shared" si="0"/>
        <v>0</v>
      </c>
    </row>
    <row r="10" spans="1:245" s="1" customFormat="1" ht="16.5" customHeight="1" x14ac:dyDescent="0.25">
      <c r="A10" s="379" t="s">
        <v>578</v>
      </c>
      <c r="B10" s="379"/>
      <c r="C10" s="379"/>
      <c r="D10" s="379"/>
      <c r="E10" s="379"/>
      <c r="F10" s="379"/>
      <c r="G10" s="379"/>
    </row>
    <row r="11" spans="1:245" s="1" customFormat="1" ht="21" customHeight="1" x14ac:dyDescent="0.25">
      <c r="A11" s="373" t="s">
        <v>599</v>
      </c>
      <c r="B11" s="373"/>
      <c r="C11" s="373"/>
      <c r="D11" s="373"/>
      <c r="E11" s="373"/>
      <c r="F11" s="373"/>
      <c r="G11" s="373"/>
    </row>
    <row r="12" spans="1:245" s="1" customFormat="1" ht="41.25" customHeight="1" x14ac:dyDescent="0.25">
      <c r="A12" s="374" t="s">
        <v>600</v>
      </c>
      <c r="B12" s="374"/>
      <c r="C12" s="374"/>
      <c r="D12" s="374"/>
      <c r="E12" s="374"/>
      <c r="F12" s="374"/>
      <c r="G12" s="374"/>
      <c r="H12" s="257"/>
      <c r="I12" s="257"/>
      <c r="J12" s="257"/>
      <c r="K12" s="257"/>
    </row>
    <row r="13" spans="1:245" s="1" customFormat="1" ht="24" customHeight="1" x14ac:dyDescent="0.25">
      <c r="A13" s="1" t="s">
        <v>576</v>
      </c>
    </row>
    <row r="14" spans="1:245" s="1" customFormat="1" ht="21" customHeight="1" x14ac:dyDescent="0.25">
      <c r="A14" s="1" t="s">
        <v>577</v>
      </c>
    </row>
  </sheetData>
  <mergeCells count="13">
    <mergeCell ref="A11:G11"/>
    <mergeCell ref="A12:G12"/>
    <mergeCell ref="L1:N1"/>
    <mergeCell ref="A4:A5"/>
    <mergeCell ref="B4:B5"/>
    <mergeCell ref="C4:C5"/>
    <mergeCell ref="D4:E4"/>
    <mergeCell ref="F4:G4"/>
    <mergeCell ref="A8:B8"/>
    <mergeCell ref="A2:G2"/>
    <mergeCell ref="A3:G3"/>
    <mergeCell ref="F1:G1"/>
    <mergeCell ref="A10:G10"/>
  </mergeCells>
  <pageMargins left="1.1023622047244095" right="0.43307086614173229" top="0.56999999999999995" bottom="0.4" header="0.31496062992125984" footer="0.31496062992125984"/>
  <pageSetup paperSize="9" firstPageNumber="22" fitToHeight="0" orientation="landscape"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U22"/>
  <sheetViews>
    <sheetView zoomScaleNormal="100" workbookViewId="0">
      <selection activeCell="L1" sqref="L1:N1"/>
    </sheetView>
  </sheetViews>
  <sheetFormatPr defaultColWidth="7.75" defaultRowHeight="15.75" x14ac:dyDescent="0.25"/>
  <cols>
    <col min="1" max="1" width="5.125" style="28" customWidth="1"/>
    <col min="2" max="2" width="32" style="28" customWidth="1"/>
    <col min="3" max="3" width="10.75" style="28" customWidth="1"/>
    <col min="4" max="4" width="7.875" style="28" customWidth="1"/>
    <col min="5" max="5" width="7.625" style="28" customWidth="1"/>
    <col min="6" max="6" width="7.125" style="28" customWidth="1"/>
    <col min="7" max="7" width="7.375" style="28" customWidth="1"/>
    <col min="8" max="8" width="8" style="28" customWidth="1"/>
    <col min="9" max="9" width="9.75" style="28" customWidth="1"/>
    <col min="10" max="10" width="8" style="28" customWidth="1"/>
    <col min="11" max="11" width="7" style="28" customWidth="1"/>
    <col min="12" max="12" width="6.875" style="28" customWidth="1"/>
    <col min="13" max="13" width="6.125" style="28" customWidth="1"/>
    <col min="14" max="14" width="6.625" style="28" customWidth="1"/>
    <col min="15" max="15" width="11.375" style="28" customWidth="1"/>
    <col min="16" max="16384" width="7.75" style="28"/>
  </cols>
  <sheetData>
    <row r="1" spans="1:255" ht="23.25" customHeight="1" x14ac:dyDescent="0.25">
      <c r="L1" s="366" t="s">
        <v>602</v>
      </c>
      <c r="M1" s="366"/>
      <c r="N1" s="366"/>
    </row>
    <row r="2" spans="1:255" s="13" customFormat="1" ht="44.25" customHeight="1" x14ac:dyDescent="0.25">
      <c r="A2" s="368" t="s">
        <v>108</v>
      </c>
      <c r="B2" s="368"/>
      <c r="C2" s="368"/>
      <c r="D2" s="368"/>
      <c r="E2" s="368"/>
      <c r="F2" s="368"/>
      <c r="G2" s="368"/>
      <c r="H2" s="368"/>
      <c r="I2" s="368"/>
      <c r="J2" s="368"/>
      <c r="K2" s="368"/>
      <c r="L2" s="368"/>
      <c r="M2" s="368"/>
      <c r="N2" s="368"/>
    </row>
    <row r="3" spans="1:255" s="15" customFormat="1" ht="33.75" customHeight="1" x14ac:dyDescent="0.25">
      <c r="A3" s="381" t="str">
        <f>'B7-TDA2,DA10'!A3:G3</f>
        <v>(Kèm theo Tờ trình số          /TTr-UBND ngày        /02/2023 của UBND tỉnh)</v>
      </c>
      <c r="B3" s="382"/>
      <c r="C3" s="382"/>
      <c r="D3" s="382"/>
      <c r="E3" s="382"/>
      <c r="F3" s="382"/>
      <c r="G3" s="382"/>
      <c r="H3" s="382"/>
      <c r="I3" s="382"/>
      <c r="J3" s="382"/>
      <c r="K3" s="382"/>
      <c r="L3" s="382"/>
      <c r="M3" s="382"/>
      <c r="N3" s="382"/>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80"/>
      <c r="EB3" s="380"/>
      <c r="EC3" s="380"/>
      <c r="ED3" s="380"/>
      <c r="EE3" s="380"/>
      <c r="EF3" s="380"/>
      <c r="EG3" s="380"/>
      <c r="EH3" s="380"/>
      <c r="EI3" s="380"/>
      <c r="EJ3" s="380"/>
      <c r="EK3" s="380"/>
      <c r="EL3" s="380"/>
      <c r="EM3" s="380"/>
      <c r="EN3" s="380"/>
      <c r="EO3" s="380"/>
      <c r="EP3" s="380"/>
      <c r="EQ3" s="380"/>
      <c r="ER3" s="380"/>
      <c r="ES3" s="380"/>
      <c r="ET3" s="380"/>
      <c r="EU3" s="380"/>
      <c r="EV3" s="380"/>
      <c r="EW3" s="380"/>
      <c r="EX3" s="380"/>
      <c r="EY3" s="380"/>
      <c r="EZ3" s="380"/>
      <c r="FA3" s="380"/>
      <c r="FB3" s="380"/>
      <c r="FC3" s="380"/>
      <c r="FD3" s="380"/>
      <c r="FE3" s="380"/>
      <c r="FF3" s="380"/>
      <c r="FG3" s="380"/>
      <c r="FH3" s="380"/>
      <c r="FI3" s="380"/>
      <c r="FJ3" s="380"/>
      <c r="FK3" s="380"/>
      <c r="FL3" s="380"/>
      <c r="FM3" s="380"/>
      <c r="FN3" s="380"/>
      <c r="FO3" s="380"/>
      <c r="FP3" s="380"/>
      <c r="FQ3" s="380"/>
      <c r="FR3" s="380"/>
      <c r="FS3" s="380"/>
      <c r="FT3" s="380"/>
      <c r="FU3" s="380"/>
      <c r="FV3" s="380"/>
      <c r="FW3" s="380"/>
      <c r="FX3" s="380"/>
      <c r="FY3" s="380"/>
      <c r="FZ3" s="380"/>
      <c r="GA3" s="380"/>
      <c r="GB3" s="380"/>
      <c r="GC3" s="380"/>
      <c r="GD3" s="380"/>
      <c r="GE3" s="380"/>
      <c r="GF3" s="380"/>
      <c r="GG3" s="380"/>
      <c r="GH3" s="380"/>
      <c r="GI3" s="380"/>
      <c r="GJ3" s="380"/>
      <c r="GK3" s="380"/>
      <c r="GL3" s="380"/>
      <c r="GM3" s="380"/>
      <c r="GN3" s="380"/>
      <c r="GO3" s="380"/>
      <c r="GP3" s="380"/>
      <c r="GQ3" s="380"/>
      <c r="GR3" s="380"/>
      <c r="GS3" s="380"/>
      <c r="GT3" s="380"/>
      <c r="GU3" s="380"/>
      <c r="GV3" s="380"/>
      <c r="GW3" s="380"/>
      <c r="GX3" s="380"/>
      <c r="GY3" s="380"/>
      <c r="GZ3" s="380"/>
      <c r="HA3" s="380"/>
      <c r="HB3" s="380"/>
      <c r="HC3" s="380"/>
      <c r="HD3" s="380"/>
      <c r="HE3" s="380"/>
      <c r="HF3" s="380"/>
      <c r="HG3" s="380"/>
      <c r="HH3" s="380"/>
      <c r="HI3" s="380"/>
      <c r="HJ3" s="380"/>
      <c r="HK3" s="380"/>
      <c r="HL3" s="380"/>
      <c r="HM3" s="380"/>
      <c r="HN3" s="380"/>
      <c r="HO3" s="380"/>
      <c r="HP3" s="380"/>
      <c r="HQ3" s="380"/>
      <c r="HR3" s="380"/>
      <c r="HS3" s="380"/>
      <c r="HT3" s="380"/>
      <c r="HU3" s="380"/>
      <c r="HV3" s="380"/>
      <c r="HW3" s="380"/>
      <c r="HX3" s="380"/>
      <c r="HY3" s="380"/>
      <c r="HZ3" s="380"/>
      <c r="IA3" s="380"/>
      <c r="IB3" s="380"/>
      <c r="IC3" s="380"/>
      <c r="ID3" s="380"/>
      <c r="IE3" s="380"/>
      <c r="IF3" s="380"/>
      <c r="IG3" s="380"/>
      <c r="IH3" s="380"/>
      <c r="II3" s="380"/>
      <c r="IJ3" s="380"/>
      <c r="IK3" s="380"/>
      <c r="IL3" s="380"/>
      <c r="IM3" s="380"/>
      <c r="IN3" s="380"/>
      <c r="IO3" s="380"/>
      <c r="IP3" s="380"/>
      <c r="IQ3" s="380"/>
      <c r="IR3" s="380"/>
      <c r="IS3" s="380"/>
      <c r="IT3" s="380"/>
      <c r="IU3" s="380"/>
    </row>
    <row r="4" spans="1:255" s="12" customFormat="1" ht="66" customHeight="1" x14ac:dyDescent="0.25">
      <c r="A4" s="11" t="s">
        <v>1</v>
      </c>
      <c r="B4" s="11" t="s">
        <v>21</v>
      </c>
      <c r="C4" s="11" t="s">
        <v>22</v>
      </c>
      <c r="D4" s="11" t="s">
        <v>23</v>
      </c>
      <c r="E4" s="11" t="s">
        <v>71</v>
      </c>
      <c r="F4" s="11" t="s">
        <v>46</v>
      </c>
      <c r="G4" s="11" t="s">
        <v>24</v>
      </c>
      <c r="H4" s="11" t="s">
        <v>25</v>
      </c>
      <c r="I4" s="11" t="s">
        <v>26</v>
      </c>
      <c r="J4" s="11" t="s">
        <v>27</v>
      </c>
      <c r="K4" s="11" t="s">
        <v>28</v>
      </c>
      <c r="L4" s="11" t="s">
        <v>29</v>
      </c>
      <c r="M4" s="11" t="s">
        <v>30</v>
      </c>
      <c r="N4" s="11" t="s">
        <v>31</v>
      </c>
    </row>
    <row r="5" spans="1:255" s="12" customFormat="1" ht="21.75" customHeight="1" x14ac:dyDescent="0.25">
      <c r="A5" s="50" t="s">
        <v>32</v>
      </c>
      <c r="B5" s="61" t="s">
        <v>33</v>
      </c>
      <c r="C5" s="50"/>
      <c r="D5" s="100"/>
      <c r="E5" s="100"/>
      <c r="F5" s="100"/>
      <c r="G5" s="100"/>
      <c r="H5" s="100"/>
      <c r="I5" s="100"/>
      <c r="J5" s="100"/>
      <c r="K5" s="100"/>
      <c r="L5" s="100"/>
      <c r="M5" s="100"/>
      <c r="N5" s="100"/>
    </row>
    <row r="6" spans="1:255" s="12" customFormat="1" ht="21.75" customHeight="1" x14ac:dyDescent="0.25">
      <c r="A6" s="54">
        <v>1</v>
      </c>
      <c r="B6" s="101" t="s">
        <v>47</v>
      </c>
      <c r="C6" s="102" t="s">
        <v>43</v>
      </c>
      <c r="D6" s="103">
        <f>SUM(G6:N6)</f>
        <v>108</v>
      </c>
      <c r="E6" s="103"/>
      <c r="F6" s="103"/>
      <c r="G6" s="103">
        <v>14</v>
      </c>
      <c r="H6" s="103">
        <v>20</v>
      </c>
      <c r="I6" s="103">
        <v>10</v>
      </c>
      <c r="J6" s="103">
        <v>14</v>
      </c>
      <c r="K6" s="103">
        <v>17</v>
      </c>
      <c r="L6" s="103">
        <v>10</v>
      </c>
      <c r="M6" s="103">
        <v>15</v>
      </c>
      <c r="N6" s="103">
        <v>8</v>
      </c>
    </row>
    <row r="7" spans="1:255" s="41" customFormat="1" ht="21.75" customHeight="1" x14ac:dyDescent="0.25">
      <c r="A7" s="104" t="s">
        <v>18</v>
      </c>
      <c r="B7" s="105" t="s">
        <v>45</v>
      </c>
      <c r="C7" s="104"/>
      <c r="D7" s="103"/>
      <c r="E7" s="106"/>
      <c r="F7" s="106"/>
      <c r="G7" s="106"/>
      <c r="H7" s="106"/>
      <c r="I7" s="106"/>
      <c r="J7" s="106"/>
      <c r="K7" s="106"/>
      <c r="L7" s="106"/>
      <c r="M7" s="106"/>
      <c r="N7" s="106"/>
    </row>
    <row r="8" spans="1:255" ht="21.75" customHeight="1" x14ac:dyDescent="0.25">
      <c r="A8" s="54">
        <v>1</v>
      </c>
      <c r="B8" s="101" t="s">
        <v>47</v>
      </c>
      <c r="C8" s="107">
        <v>0.20399999999999999</v>
      </c>
      <c r="D8" s="103">
        <f>SUM(G8:N8)</f>
        <v>22.032</v>
      </c>
      <c r="E8" s="103"/>
      <c r="F8" s="103"/>
      <c r="G8" s="108">
        <f>G6*$C$8</f>
        <v>2.8559999999999999</v>
      </c>
      <c r="H8" s="108">
        <f t="shared" ref="H8:M8" si="0">H6*$C$8</f>
        <v>4.08</v>
      </c>
      <c r="I8" s="108">
        <f t="shared" si="0"/>
        <v>2.04</v>
      </c>
      <c r="J8" s="108">
        <f t="shared" si="0"/>
        <v>2.8559999999999999</v>
      </c>
      <c r="K8" s="108">
        <f t="shared" si="0"/>
        <v>3.468</v>
      </c>
      <c r="L8" s="108">
        <f t="shared" si="0"/>
        <v>2.04</v>
      </c>
      <c r="M8" s="108">
        <f t="shared" si="0"/>
        <v>3.0599999999999996</v>
      </c>
      <c r="N8" s="108">
        <f>N6*$C$8</f>
        <v>1.6319999999999999</v>
      </c>
    </row>
    <row r="9" spans="1:255" s="98" customFormat="1" ht="39" customHeight="1" x14ac:dyDescent="0.25">
      <c r="A9" s="104" t="s">
        <v>37</v>
      </c>
      <c r="B9" s="57" t="s">
        <v>59</v>
      </c>
      <c r="C9" s="52"/>
      <c r="D9" s="109">
        <v>12425</v>
      </c>
      <c r="E9" s="109">
        <f>SUM(E10:E11)</f>
        <v>8897</v>
      </c>
      <c r="F9" s="109">
        <f t="shared" ref="F9:N9" si="1">SUM(F10:F11)</f>
        <v>284</v>
      </c>
      <c r="G9" s="109">
        <f t="shared" si="1"/>
        <v>421</v>
      </c>
      <c r="H9" s="109">
        <f t="shared" si="1"/>
        <v>601</v>
      </c>
      <c r="I9" s="109">
        <f t="shared" si="1"/>
        <v>300</v>
      </c>
      <c r="J9" s="109">
        <f t="shared" si="1"/>
        <v>421</v>
      </c>
      <c r="K9" s="109">
        <f t="shared" si="1"/>
        <v>510</v>
      </c>
      <c r="L9" s="109">
        <f t="shared" si="1"/>
        <v>300</v>
      </c>
      <c r="M9" s="109">
        <f t="shared" si="1"/>
        <v>451</v>
      </c>
      <c r="N9" s="109">
        <f t="shared" si="1"/>
        <v>240</v>
      </c>
    </row>
    <row r="10" spans="1:255" ht="21.75" customHeight="1" x14ac:dyDescent="0.25">
      <c r="A10" s="54">
        <v>1</v>
      </c>
      <c r="B10" s="101" t="s">
        <v>111</v>
      </c>
      <c r="C10" s="54" t="s">
        <v>38</v>
      </c>
      <c r="D10" s="103">
        <f>SUM(E10:N10)</f>
        <v>3528</v>
      </c>
      <c r="E10" s="103">
        <v>0</v>
      </c>
      <c r="F10" s="103">
        <v>284</v>
      </c>
      <c r="G10" s="108">
        <f>ROUND(($D$9-$E$11-$F$10)/$D$8*G8,0)</f>
        <v>421</v>
      </c>
      <c r="H10" s="108">
        <f t="shared" ref="H10:N10" si="2">ROUND(($D$9-$E$11-$F$10)/$D$8*H8,0)</f>
        <v>601</v>
      </c>
      <c r="I10" s="108">
        <f t="shared" si="2"/>
        <v>300</v>
      </c>
      <c r="J10" s="108">
        <f t="shared" si="2"/>
        <v>421</v>
      </c>
      <c r="K10" s="108">
        <f>ROUND(($D$9-$E$11-$F$10)/$D$8*K8-0.8,0)</f>
        <v>510</v>
      </c>
      <c r="L10" s="108">
        <f t="shared" si="2"/>
        <v>300</v>
      </c>
      <c r="M10" s="108">
        <f t="shared" si="2"/>
        <v>451</v>
      </c>
      <c r="N10" s="108">
        <f t="shared" si="2"/>
        <v>240</v>
      </c>
      <c r="O10" s="181"/>
    </row>
    <row r="11" spans="1:255" ht="21.75" customHeight="1" x14ac:dyDescent="0.25">
      <c r="A11" s="54">
        <v>2</v>
      </c>
      <c r="B11" s="101" t="s">
        <v>112</v>
      </c>
      <c r="C11" s="54" t="s">
        <v>38</v>
      </c>
      <c r="D11" s="103">
        <f>SUM(E11:N11)</f>
        <v>8897</v>
      </c>
      <c r="E11" s="103">
        <v>8897</v>
      </c>
      <c r="F11" s="103">
        <v>0</v>
      </c>
      <c r="G11" s="108">
        <v>0</v>
      </c>
      <c r="H11" s="108">
        <v>0</v>
      </c>
      <c r="I11" s="108">
        <v>0</v>
      </c>
      <c r="J11" s="108">
        <v>0</v>
      </c>
      <c r="K11" s="108">
        <v>0</v>
      </c>
      <c r="L11" s="108">
        <v>0</v>
      </c>
      <c r="M11" s="108">
        <v>0</v>
      </c>
      <c r="N11" s="108">
        <v>0</v>
      </c>
      <c r="O11" s="181"/>
    </row>
    <row r="12" spans="1:255" s="98" customFormat="1" ht="39" customHeight="1" x14ac:dyDescent="0.25">
      <c r="A12" s="104" t="s">
        <v>39</v>
      </c>
      <c r="B12" s="57" t="s">
        <v>113</v>
      </c>
      <c r="C12" s="52"/>
      <c r="D12" s="109">
        <f>SUM(D13:D14)</f>
        <v>0</v>
      </c>
      <c r="E12" s="109">
        <f t="shared" ref="E12:N12" si="3">SUM(E13:E14)</f>
        <v>0</v>
      </c>
      <c r="F12" s="109">
        <f t="shared" si="3"/>
        <v>0</v>
      </c>
      <c r="G12" s="109">
        <f t="shared" si="3"/>
        <v>0</v>
      </c>
      <c r="H12" s="109">
        <f t="shared" si="3"/>
        <v>0</v>
      </c>
      <c r="I12" s="109">
        <f t="shared" si="3"/>
        <v>0</v>
      </c>
      <c r="J12" s="109">
        <f t="shared" si="3"/>
        <v>0</v>
      </c>
      <c r="K12" s="109">
        <f t="shared" si="3"/>
        <v>0</v>
      </c>
      <c r="L12" s="109">
        <f t="shared" si="3"/>
        <v>0</v>
      </c>
      <c r="M12" s="109">
        <f t="shared" si="3"/>
        <v>0</v>
      </c>
      <c r="N12" s="109">
        <f t="shared" si="3"/>
        <v>0</v>
      </c>
    </row>
    <row r="13" spans="1:255" ht="21.75" customHeight="1" x14ac:dyDescent="0.25">
      <c r="A13" s="54">
        <v>1</v>
      </c>
      <c r="B13" s="101" t="s">
        <v>111</v>
      </c>
      <c r="C13" s="54" t="s">
        <v>38</v>
      </c>
      <c r="D13" s="103">
        <f>SUM(E13:N13)</f>
        <v>0</v>
      </c>
      <c r="E13" s="103">
        <v>0</v>
      </c>
      <c r="F13" s="103">
        <v>0</v>
      </c>
      <c r="G13" s="103">
        <v>0</v>
      </c>
      <c r="H13" s="103">
        <v>0</v>
      </c>
      <c r="I13" s="103">
        <v>0</v>
      </c>
      <c r="J13" s="103">
        <v>0</v>
      </c>
      <c r="K13" s="103">
        <v>0</v>
      </c>
      <c r="L13" s="103">
        <v>0</v>
      </c>
      <c r="M13" s="103">
        <v>0</v>
      </c>
      <c r="N13" s="103">
        <v>0</v>
      </c>
      <c r="O13" s="181"/>
    </row>
    <row r="14" spans="1:255" ht="21.75" customHeight="1" x14ac:dyDescent="0.25">
      <c r="A14" s="54">
        <v>2</v>
      </c>
      <c r="B14" s="101" t="s">
        <v>112</v>
      </c>
      <c r="C14" s="54" t="s">
        <v>38</v>
      </c>
      <c r="D14" s="103">
        <f>SUM(E14:N14)</f>
        <v>0</v>
      </c>
      <c r="E14" s="103">
        <v>0</v>
      </c>
      <c r="F14" s="103">
        <v>0</v>
      </c>
      <c r="G14" s="103">
        <v>0</v>
      </c>
      <c r="H14" s="103">
        <v>0</v>
      </c>
      <c r="I14" s="103">
        <v>0</v>
      </c>
      <c r="J14" s="103">
        <v>0</v>
      </c>
      <c r="K14" s="103">
        <v>0</v>
      </c>
      <c r="L14" s="103">
        <v>0</v>
      </c>
      <c r="M14" s="103">
        <v>0</v>
      </c>
      <c r="N14" s="103">
        <v>0</v>
      </c>
      <c r="O14" s="181"/>
    </row>
    <row r="15" spans="1:255" s="98" customFormat="1" ht="21.75" customHeight="1" x14ac:dyDescent="0.25">
      <c r="A15" s="104" t="s">
        <v>40</v>
      </c>
      <c r="B15" s="57" t="s">
        <v>55</v>
      </c>
      <c r="C15" s="52"/>
      <c r="D15" s="109">
        <f>SUM(D16:D17)</f>
        <v>12425</v>
      </c>
      <c r="E15" s="109">
        <f t="shared" ref="E15:N15" si="4">SUM(E16:E17)</f>
        <v>8897</v>
      </c>
      <c r="F15" s="109">
        <f t="shared" si="4"/>
        <v>284</v>
      </c>
      <c r="G15" s="109">
        <f t="shared" si="4"/>
        <v>421</v>
      </c>
      <c r="H15" s="109">
        <f t="shared" si="4"/>
        <v>601</v>
      </c>
      <c r="I15" s="109">
        <f t="shared" si="4"/>
        <v>300</v>
      </c>
      <c r="J15" s="109">
        <f t="shared" si="4"/>
        <v>421</v>
      </c>
      <c r="K15" s="109">
        <f t="shared" si="4"/>
        <v>510</v>
      </c>
      <c r="L15" s="109">
        <f t="shared" si="4"/>
        <v>300</v>
      </c>
      <c r="M15" s="109">
        <f t="shared" si="4"/>
        <v>451</v>
      </c>
      <c r="N15" s="109">
        <f t="shared" si="4"/>
        <v>240</v>
      </c>
    </row>
    <row r="16" spans="1:255" ht="21.75" customHeight="1" x14ac:dyDescent="0.25">
      <c r="A16" s="54">
        <v>1</v>
      </c>
      <c r="B16" s="101" t="s">
        <v>109</v>
      </c>
      <c r="C16" s="54" t="s">
        <v>38</v>
      </c>
      <c r="D16" s="103">
        <f>SUM(E16:N16)</f>
        <v>3528</v>
      </c>
      <c r="E16" s="103">
        <f>E10+E13</f>
        <v>0</v>
      </c>
      <c r="F16" s="103">
        <f t="shared" ref="F16:N16" si="5">F10+F13</f>
        <v>284</v>
      </c>
      <c r="G16" s="103">
        <f t="shared" si="5"/>
        <v>421</v>
      </c>
      <c r="H16" s="103">
        <f t="shared" si="5"/>
        <v>601</v>
      </c>
      <c r="I16" s="103">
        <f t="shared" si="5"/>
        <v>300</v>
      </c>
      <c r="J16" s="103">
        <f t="shared" si="5"/>
        <v>421</v>
      </c>
      <c r="K16" s="103">
        <f t="shared" si="5"/>
        <v>510</v>
      </c>
      <c r="L16" s="103">
        <f t="shared" si="5"/>
        <v>300</v>
      </c>
      <c r="M16" s="103">
        <f t="shared" si="5"/>
        <v>451</v>
      </c>
      <c r="N16" s="103">
        <f t="shared" si="5"/>
        <v>240</v>
      </c>
    </row>
    <row r="17" spans="1:14" ht="21.75" customHeight="1" x14ac:dyDescent="0.25">
      <c r="A17" s="182">
        <v>2</v>
      </c>
      <c r="B17" s="183" t="s">
        <v>110</v>
      </c>
      <c r="C17" s="184" t="s">
        <v>38</v>
      </c>
      <c r="D17" s="103">
        <f>SUM(E17:N17)</f>
        <v>8897</v>
      </c>
      <c r="E17" s="103">
        <f>E11+E14</f>
        <v>8897</v>
      </c>
      <c r="F17" s="103">
        <f t="shared" ref="F17:N17" si="6">F11+F14</f>
        <v>0</v>
      </c>
      <c r="G17" s="103">
        <f t="shared" si="6"/>
        <v>0</v>
      </c>
      <c r="H17" s="103">
        <f t="shared" si="6"/>
        <v>0</v>
      </c>
      <c r="I17" s="103">
        <f t="shared" si="6"/>
        <v>0</v>
      </c>
      <c r="J17" s="103">
        <f t="shared" si="6"/>
        <v>0</v>
      </c>
      <c r="K17" s="103">
        <f t="shared" si="6"/>
        <v>0</v>
      </c>
      <c r="L17" s="103">
        <f t="shared" si="6"/>
        <v>0</v>
      </c>
      <c r="M17" s="103">
        <f t="shared" si="6"/>
        <v>0</v>
      </c>
      <c r="N17" s="103">
        <f t="shared" si="6"/>
        <v>0</v>
      </c>
    </row>
    <row r="18" spans="1:14" x14ac:dyDescent="0.25">
      <c r="A18" s="21"/>
      <c r="B18" s="21"/>
      <c r="C18" s="21"/>
      <c r="D18" s="21"/>
      <c r="E18" s="21"/>
      <c r="F18" s="21"/>
      <c r="G18" s="21"/>
      <c r="H18" s="21"/>
      <c r="I18" s="21"/>
      <c r="J18" s="21"/>
      <c r="K18" s="21"/>
      <c r="L18" s="21"/>
      <c r="M18" s="21"/>
      <c r="N18" s="21"/>
    </row>
    <row r="21" spans="1:14" x14ac:dyDescent="0.25">
      <c r="H21" s="99"/>
      <c r="I21" s="141"/>
    </row>
    <row r="22" spans="1:14" x14ac:dyDescent="0.25">
      <c r="H22" s="42"/>
    </row>
  </sheetData>
  <mergeCells count="22">
    <mergeCell ref="L1:N1"/>
    <mergeCell ref="GZ3:HL3"/>
    <mergeCell ref="HM3:HY3"/>
    <mergeCell ref="HZ3:IL3"/>
    <mergeCell ref="IM3:IU3"/>
    <mergeCell ref="DZ3:EL3"/>
    <mergeCell ref="EM3:EY3"/>
    <mergeCell ref="EZ3:FL3"/>
    <mergeCell ref="FM3:FY3"/>
    <mergeCell ref="FZ3:GL3"/>
    <mergeCell ref="GM3:GY3"/>
    <mergeCell ref="DM3:DY3"/>
    <mergeCell ref="A2:N2"/>
    <mergeCell ref="A3:N3"/>
    <mergeCell ref="O3:Y3"/>
    <mergeCell ref="Z3:AL3"/>
    <mergeCell ref="CZ3:DL3"/>
    <mergeCell ref="AM3:AY3"/>
    <mergeCell ref="AZ3:BL3"/>
    <mergeCell ref="BM3:BY3"/>
    <mergeCell ref="BZ3:CL3"/>
    <mergeCell ref="CM3:CY3"/>
  </mergeCells>
  <pageMargins left="0.47244094488188981" right="0.19685039370078741" top="0.74803149606299213" bottom="0.74803149606299213" header="0.31496062992125984" footer="0.31496062992125984"/>
  <pageSetup paperSize="9" firstPageNumber="23" orientation="landscape" useFirstPageNumber="1"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2ec76affdffe7c8b</MaTinBai>
    <_dlc_DocId xmlns="ae4e42cd-c673-4541-a17d-d353a4125f5e">DDYPFUVZ5X6F-6-4941</_dlc_DocId>
    <_dlc_DocIdUrl xmlns="ae4e42cd-c673-4541-a17d-d353a4125f5e">
      <Url>https://dbdc.backan.gov.vn/_layouts/15/DocIdRedir.aspx?ID=DDYPFUVZ5X6F-6-4941</Url>
      <Description>DDYPFUVZ5X6F-6-4941</Description>
    </_dlc_DocIdUrl>
  </documentManagement>
</p:properties>
</file>

<file path=customXml/itemProps1.xml><?xml version="1.0" encoding="utf-8"?>
<ds:datastoreItem xmlns:ds="http://schemas.openxmlformats.org/officeDocument/2006/customXml" ds:itemID="{82CD9F08-1CEC-45E3-94D1-D62208A3A8AA}"/>
</file>

<file path=customXml/itemProps2.xml><?xml version="1.0" encoding="utf-8"?>
<ds:datastoreItem xmlns:ds="http://schemas.openxmlformats.org/officeDocument/2006/customXml" ds:itemID="{C6087974-8597-4CCD-8FB1-719CFF313C1D}"/>
</file>

<file path=customXml/itemProps3.xml><?xml version="1.0" encoding="utf-8"?>
<ds:datastoreItem xmlns:ds="http://schemas.openxmlformats.org/officeDocument/2006/customXml" ds:itemID="{7E024491-2485-47F2-8623-507BEC6E7A6F}"/>
</file>

<file path=customXml/itemProps4.xml><?xml version="1.0" encoding="utf-8"?>
<ds:datastoreItem xmlns:ds="http://schemas.openxmlformats.org/officeDocument/2006/customXml" ds:itemID="{07DDE5E3-DA5F-4A3C-ADF6-E4E848433C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B4-TDA4,DA5</vt:lpstr>
      <vt:lpstr>B1-TH DA</vt:lpstr>
      <vt:lpstr>B2-TH ĐV</vt:lpstr>
      <vt:lpstr>B3-ND3,DA1</vt:lpstr>
      <vt:lpstr>B7-TDA2,DA5</vt:lpstr>
      <vt:lpstr>B5-DA7</vt:lpstr>
      <vt:lpstr>B6-TDA1,DA9</vt:lpstr>
      <vt:lpstr>B7-TDA2,DA10</vt:lpstr>
      <vt:lpstr>B8-TDA2,DA5</vt:lpstr>
      <vt:lpstr>B9-TDA2,DA3 DACGT</vt:lpstr>
      <vt:lpstr>B10-TDA2,DA3 DACĐ</vt:lpstr>
      <vt:lpstr>Biểu NQ TH</vt:lpstr>
      <vt:lpstr>PL chi tiết DAHTPTSX kèm NQ</vt:lpstr>
      <vt:lpstr>'B10-TDA2,DA3 DACĐ'!Print_Area</vt:lpstr>
      <vt:lpstr>'B2-TH ĐV'!Print_Area</vt:lpstr>
      <vt:lpstr>'B3-ND3,DA1'!Print_Area</vt:lpstr>
      <vt:lpstr>'B4-TDA4,DA5'!Print_Area</vt:lpstr>
      <vt:lpstr>'B5-DA7'!Print_Area</vt:lpstr>
      <vt:lpstr>'B6-TDA1,DA9'!Print_Area</vt:lpstr>
      <vt:lpstr>'B7-TDA2,DA10'!Print_Area</vt:lpstr>
      <vt:lpstr>'B8-TDA2,DA5'!Print_Area</vt:lpstr>
      <vt:lpstr>'B9-TDA2,DA3 DACGT'!Print_Area</vt:lpstr>
      <vt:lpstr>'B10-TDA2,DA3 DACĐ'!Print_Titles</vt:lpstr>
      <vt:lpstr>'B1-TH DA'!Print_Titles</vt:lpstr>
      <vt:lpstr>'B3-ND3,DA1'!Print_Titles</vt:lpstr>
      <vt:lpstr>'B9-TDA2,DA3 DACGT'!Print_Titles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 SON PC</dc:creator>
  <cp:lastModifiedBy>Đồng Thanh Hoàn</cp:lastModifiedBy>
  <cp:lastPrinted>2023-02-10T08:48:05Z</cp:lastPrinted>
  <dcterms:created xsi:type="dcterms:W3CDTF">2022-10-21T02:05:10Z</dcterms:created>
  <dcterms:modified xsi:type="dcterms:W3CDTF">2023-02-10T08:48:16Z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eb3c8c28-79c1-4652-96fe-e20e2e3eb9c1</vt:lpwstr>
  </property>
</Properties>
</file>