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istrator\AppData\Local\Temp\VNPT Plugin\2aae0297-dc81-48fd-97fa-97b2fe4e6b9c\"/>
    </mc:Choice>
  </mc:AlternateContent>
  <bookViews>
    <workbookView xWindow="-120" yWindow="-120" windowWidth="29040" windowHeight="15840" tabRatio="857" firstSheet="1" activeTab="1"/>
  </bookViews>
  <sheets>
    <sheet name="Biểu kèm theo dự thảo QĐ" sheetId="7" state="hidden" r:id="rId1"/>
    <sheet name="Biểu kèm theo TTr" sheetId="8" r:id="rId2"/>
    <sheet name="Biểu 01 THTM" sheetId="1" state="hidden" r:id="rId3"/>
    <sheet name="B2-Ban Tổ chức TU" sheetId="3" state="hidden" r:id="rId4"/>
    <sheet name="B3-Ban Dân vận TU" sheetId="5" state="hidden" r:id="rId5"/>
    <sheet name="B4-Trường Chính trị" sheetId="2" state="hidden" r:id="rId6"/>
    <sheet name="B5-Sở Nội vụ" sheetId="4" state="hidden" r:id="rId7"/>
    <sheet name="B5-Sở Nông nghiệp và PTNT" sheetId="6" state="hidden" r:id="rId8"/>
  </sheets>
  <definedNames>
    <definedName name="_xlnm.Print_Area" localSheetId="3">'B2-Ban Tổ chức TU'!$A$1:$Q$23</definedName>
    <definedName name="_xlnm.Print_Area" localSheetId="4">'B3-Ban Dân vận TU'!$A$1:$K$25</definedName>
    <definedName name="_xlnm.Print_Area" localSheetId="5">'B4-Trường Chính trị'!$A$1:$O$78</definedName>
    <definedName name="_xlnm.Print_Area" localSheetId="6">'B5-Sở Nội vụ'!$A$1:$M$46</definedName>
    <definedName name="_xlnm.Print_Area" localSheetId="7">'B5-Sở Nông nghiệp và PTNT'!$A$1:$L$57</definedName>
    <definedName name="_xlnm.Print_Area" localSheetId="2">'Biểu 01 THTM'!$A$1:$N$28</definedName>
    <definedName name="_xlnm.Print_Area" localSheetId="1">'Biểu kèm theo TTr'!$A$1:$D$24</definedName>
    <definedName name="_xlnm.Print_Titles" localSheetId="3">'B2-Ban Tổ chức TU'!$5:$7</definedName>
    <definedName name="_xlnm.Print_Titles" localSheetId="4">'B3-Ban Dân vận TU'!$5:$6</definedName>
    <definedName name="_xlnm.Print_Titles" localSheetId="5">'B4-Trường Chính trị'!$5:$7</definedName>
    <definedName name="_xlnm.Print_Titles" localSheetId="6">'B5-Sở Nội vụ'!$5:$6</definedName>
    <definedName name="_xlnm.Print_Titles" localSheetId="7">'B5-Sở Nông nghiệp và PTNT'!$5:$6</definedName>
    <definedName name="_xlnm.Print_Titles" localSheetId="2">'Biểu 01 THTM'!$5:$6</definedName>
    <definedName name="_xlnm.Print_Titles" localSheetId="0">'Biểu kèm theo dự thảo QĐ'!$5:$6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3" l="1"/>
  <c r="K22" i="3"/>
  <c r="K21" i="3"/>
  <c r="K20" i="3"/>
  <c r="K19" i="3"/>
  <c r="K18" i="3"/>
  <c r="K17" i="3"/>
  <c r="K16" i="3"/>
  <c r="K15" i="3"/>
  <c r="K23" i="3" s="1"/>
  <c r="K12" i="3" s="1"/>
  <c r="L12" i="3" s="1"/>
  <c r="K14" i="3"/>
  <c r="K13" i="3"/>
  <c r="N9" i="3"/>
  <c r="D20" i="8"/>
  <c r="D16" i="8"/>
  <c r="D7" i="8"/>
  <c r="N12" i="3" l="1"/>
  <c r="I16" i="1"/>
  <c r="L16" i="1" s="1"/>
  <c r="O12" i="3"/>
  <c r="N8" i="3"/>
  <c r="K12" i="1"/>
  <c r="K10" i="1"/>
  <c r="J15" i="1"/>
  <c r="J10" i="1"/>
  <c r="H16" i="1" l="1"/>
  <c r="K9" i="1"/>
  <c r="J34" i="4"/>
  <c r="K22" i="1" s="1"/>
  <c r="J21" i="4"/>
  <c r="K21" i="1" s="1"/>
  <c r="J8" i="4"/>
  <c r="K20" i="1" s="1"/>
  <c r="I22" i="5"/>
  <c r="G43" i="4"/>
  <c r="G42" i="4"/>
  <c r="G16" i="4"/>
  <c r="K15" i="1" l="1"/>
  <c r="K8" i="1" s="1"/>
  <c r="J7" i="4"/>
  <c r="G41" i="2"/>
  <c r="N41" i="2" s="1"/>
  <c r="H54" i="2"/>
  <c r="K55" i="2"/>
  <c r="H68" i="2"/>
  <c r="H28" i="1" l="1"/>
  <c r="H27" i="1" s="1"/>
  <c r="E9" i="1"/>
  <c r="E15" i="1"/>
  <c r="D12" i="1"/>
  <c r="D10" i="1"/>
  <c r="D15" i="1"/>
  <c r="K16" i="2"/>
  <c r="I27" i="1" l="1"/>
  <c r="D9" i="1"/>
  <c r="D8" i="1" s="1"/>
  <c r="E8" i="1"/>
  <c r="K11" i="3" l="1"/>
  <c r="A3" i="2"/>
  <c r="A3" i="6"/>
  <c r="A3" i="4"/>
  <c r="G38" i="2"/>
  <c r="H45" i="2"/>
  <c r="H44" i="2"/>
  <c r="G38" i="4"/>
  <c r="G11" i="4"/>
  <c r="I11" i="4" s="1"/>
  <c r="I46" i="4"/>
  <c r="F46" i="4"/>
  <c r="I45" i="4"/>
  <c r="L45" i="4" s="1"/>
  <c r="I44" i="4"/>
  <c r="L44" i="4" s="1"/>
  <c r="I43" i="4"/>
  <c r="F43" i="4"/>
  <c r="I42" i="4"/>
  <c r="D42" i="4"/>
  <c r="F42" i="4" s="1"/>
  <c r="I41" i="4"/>
  <c r="F41" i="4"/>
  <c r="I40" i="4"/>
  <c r="F40" i="4"/>
  <c r="I39" i="4"/>
  <c r="F39" i="4"/>
  <c r="I38" i="4"/>
  <c r="D38" i="4"/>
  <c r="F38" i="4" s="1"/>
  <c r="G37" i="4"/>
  <c r="I37" i="4" s="1"/>
  <c r="D37" i="4"/>
  <c r="F37" i="4" s="1"/>
  <c r="I36" i="4"/>
  <c r="F36" i="4"/>
  <c r="I35" i="4"/>
  <c r="F35" i="4"/>
  <c r="I33" i="4"/>
  <c r="F33" i="4"/>
  <c r="I32" i="4"/>
  <c r="L32" i="4" s="1"/>
  <c r="I31" i="4"/>
  <c r="L31" i="4" s="1"/>
  <c r="G30" i="4"/>
  <c r="I30" i="4" s="1"/>
  <c r="D30" i="4"/>
  <c r="F30" i="4" s="1"/>
  <c r="I29" i="4"/>
  <c r="F29" i="4"/>
  <c r="I28" i="4"/>
  <c r="F28" i="4"/>
  <c r="I27" i="4"/>
  <c r="F27" i="4"/>
  <c r="I26" i="4"/>
  <c r="F26" i="4"/>
  <c r="I25" i="4"/>
  <c r="F25" i="4"/>
  <c r="I24" i="4"/>
  <c r="D24" i="4"/>
  <c r="F24" i="4" s="1"/>
  <c r="I23" i="4"/>
  <c r="F23" i="4"/>
  <c r="I22" i="4"/>
  <c r="F22" i="4"/>
  <c r="I20" i="4"/>
  <c r="F20" i="4"/>
  <c r="I19" i="4"/>
  <c r="L19" i="4" s="1"/>
  <c r="I18" i="4"/>
  <c r="L18" i="4" s="1"/>
  <c r="G17" i="4"/>
  <c r="I17" i="4" s="1"/>
  <c r="D17" i="4"/>
  <c r="F17" i="4" s="1"/>
  <c r="I16" i="4"/>
  <c r="F16" i="4"/>
  <c r="I15" i="4"/>
  <c r="F15" i="4"/>
  <c r="I14" i="4"/>
  <c r="F14" i="4"/>
  <c r="I13" i="4"/>
  <c r="F13" i="4"/>
  <c r="I12" i="4"/>
  <c r="F12" i="4"/>
  <c r="D11" i="4"/>
  <c r="F11" i="4" s="1"/>
  <c r="I10" i="4"/>
  <c r="F10" i="4"/>
  <c r="I9" i="4"/>
  <c r="F9" i="4"/>
  <c r="L9" i="4" s="1"/>
  <c r="I21" i="4" l="1"/>
  <c r="I34" i="4"/>
  <c r="I8" i="4"/>
  <c r="L14" i="4"/>
  <c r="L39" i="4"/>
  <c r="L41" i="4"/>
  <c r="L26" i="4"/>
  <c r="L43" i="4"/>
  <c r="J13" i="1"/>
  <c r="M11" i="3"/>
  <c r="M9" i="3" s="1"/>
  <c r="M8" i="3" s="1"/>
  <c r="L27" i="4"/>
  <c r="L13" i="4"/>
  <c r="L40" i="4"/>
  <c r="L46" i="4"/>
  <c r="L25" i="4"/>
  <c r="L12" i="4"/>
  <c r="L11" i="4"/>
  <c r="F21" i="4"/>
  <c r="G21" i="1" s="1"/>
  <c r="L30" i="4"/>
  <c r="L37" i="4"/>
  <c r="L15" i="4"/>
  <c r="L22" i="4"/>
  <c r="L29" i="4"/>
  <c r="L33" i="4"/>
  <c r="L24" i="4"/>
  <c r="L17" i="4"/>
  <c r="L16" i="4"/>
  <c r="L20" i="4"/>
  <c r="L28" i="4"/>
  <c r="L35" i="4"/>
  <c r="F34" i="4"/>
  <c r="G22" i="1" s="1"/>
  <c r="L38" i="4"/>
  <c r="L42" i="4"/>
  <c r="F8" i="4"/>
  <c r="G20" i="1" s="1"/>
  <c r="L10" i="4"/>
  <c r="L23" i="4"/>
  <c r="L36" i="4"/>
  <c r="I21" i="1" l="1"/>
  <c r="K21" i="4"/>
  <c r="L34" i="4"/>
  <c r="I22" i="1"/>
  <c r="K34" i="4"/>
  <c r="I20" i="1"/>
  <c r="K8" i="4"/>
  <c r="L21" i="4"/>
  <c r="L8" i="4"/>
  <c r="F7" i="4"/>
  <c r="I7" i="4"/>
  <c r="H22" i="1" l="1"/>
  <c r="M22" i="1" s="1"/>
  <c r="L22" i="1"/>
  <c r="K7" i="4"/>
  <c r="H20" i="1"/>
  <c r="M20" i="1" s="1"/>
  <c r="L20" i="1"/>
  <c r="H21" i="1"/>
  <c r="M21" i="1" s="1"/>
  <c r="L21" i="1"/>
  <c r="L7" i="4"/>
  <c r="K45" i="2"/>
  <c r="K44" i="2"/>
  <c r="K43" i="2"/>
  <c r="G39" i="2"/>
  <c r="H53" i="2"/>
  <c r="N39" i="2" l="1"/>
  <c r="N61" i="2" l="1"/>
  <c r="N76" i="2"/>
  <c r="J57" i="6" l="1"/>
  <c r="F57" i="6"/>
  <c r="J56" i="6"/>
  <c r="F56" i="6"/>
  <c r="K55" i="6"/>
  <c r="J54" i="6"/>
  <c r="F54" i="6"/>
  <c r="J53" i="6"/>
  <c r="F53" i="6"/>
  <c r="J52" i="6"/>
  <c r="F52" i="6"/>
  <c r="J51" i="6"/>
  <c r="F51" i="6"/>
  <c r="J50" i="6"/>
  <c r="F50" i="6"/>
  <c r="J49" i="6"/>
  <c r="F49" i="6"/>
  <c r="J48" i="6"/>
  <c r="F48" i="6"/>
  <c r="J47" i="6"/>
  <c r="F47" i="6"/>
  <c r="J45" i="6"/>
  <c r="F45" i="6"/>
  <c r="J44" i="6"/>
  <c r="F44" i="6"/>
  <c r="K43" i="6"/>
  <c r="H42" i="6"/>
  <c r="J42" i="6" s="1"/>
  <c r="F42" i="6"/>
  <c r="J41" i="6"/>
  <c r="F41" i="6"/>
  <c r="J40" i="6"/>
  <c r="F40" i="6"/>
  <c r="J39" i="6"/>
  <c r="F39" i="6"/>
  <c r="J38" i="6"/>
  <c r="F38" i="6"/>
  <c r="J37" i="6"/>
  <c r="F37" i="6"/>
  <c r="J36" i="6"/>
  <c r="F36" i="6"/>
  <c r="J35" i="6"/>
  <c r="F35" i="6"/>
  <c r="J32" i="6"/>
  <c r="F32" i="6"/>
  <c r="K31" i="6"/>
  <c r="H30" i="6"/>
  <c r="J30" i="6" s="1"/>
  <c r="F30" i="6"/>
  <c r="J29" i="6"/>
  <c r="F29" i="6"/>
  <c r="J28" i="6"/>
  <c r="D28" i="6"/>
  <c r="F28" i="6" s="1"/>
  <c r="K28" i="6" s="1"/>
  <c r="J27" i="6"/>
  <c r="F27" i="6"/>
  <c r="J26" i="6"/>
  <c r="F26" i="6"/>
  <c r="J25" i="6"/>
  <c r="F25" i="6"/>
  <c r="H24" i="6"/>
  <c r="J24" i="6" s="1"/>
  <c r="F24" i="6"/>
  <c r="J23" i="6"/>
  <c r="K23" i="6" s="1"/>
  <c r="F23" i="6"/>
  <c r="J22" i="6"/>
  <c r="F22" i="6"/>
  <c r="J19" i="6"/>
  <c r="F19" i="6"/>
  <c r="K18" i="6"/>
  <c r="H17" i="6"/>
  <c r="J17" i="6" s="1"/>
  <c r="D17" i="6"/>
  <c r="F17" i="6" s="1"/>
  <c r="J16" i="6"/>
  <c r="F16" i="6"/>
  <c r="J15" i="6"/>
  <c r="F15" i="6"/>
  <c r="J14" i="6"/>
  <c r="F14" i="6"/>
  <c r="J13" i="6"/>
  <c r="F13" i="6"/>
  <c r="J12" i="6"/>
  <c r="F12" i="6"/>
  <c r="H11" i="6"/>
  <c r="J11" i="6" s="1"/>
  <c r="D11" i="6"/>
  <c r="F11" i="6" s="1"/>
  <c r="J10" i="6"/>
  <c r="F10" i="6"/>
  <c r="J9" i="6"/>
  <c r="F9" i="6"/>
  <c r="J46" i="6" l="1"/>
  <c r="J34" i="6"/>
  <c r="J20" i="6"/>
  <c r="J8" i="6" s="1"/>
  <c r="J7" i="6" s="1"/>
  <c r="K53" i="6"/>
  <c r="K40" i="6"/>
  <c r="K39" i="6"/>
  <c r="K54" i="6"/>
  <c r="K35" i="6"/>
  <c r="K27" i="6"/>
  <c r="K36" i="6"/>
  <c r="K25" i="6"/>
  <c r="K56" i="6"/>
  <c r="K12" i="6"/>
  <c r="K22" i="6"/>
  <c r="J33" i="6"/>
  <c r="J21" i="6" s="1"/>
  <c r="K50" i="6"/>
  <c r="K14" i="6"/>
  <c r="K17" i="6"/>
  <c r="K9" i="6"/>
  <c r="K16" i="6"/>
  <c r="K29" i="6"/>
  <c r="K37" i="6"/>
  <c r="K45" i="6"/>
  <c r="H26" i="1"/>
  <c r="K57" i="6"/>
  <c r="F20" i="6"/>
  <c r="F8" i="6" s="1"/>
  <c r="G23" i="1" s="1"/>
  <c r="K11" i="6"/>
  <c r="K13" i="6"/>
  <c r="K26" i="6"/>
  <c r="K32" i="6"/>
  <c r="K41" i="6"/>
  <c r="F46" i="6"/>
  <c r="G26" i="1" s="1"/>
  <c r="K52" i="6"/>
  <c r="K15" i="6"/>
  <c r="K19" i="6"/>
  <c r="K30" i="6"/>
  <c r="K38" i="6"/>
  <c r="K44" i="6"/>
  <c r="K47" i="6"/>
  <c r="K49" i="6"/>
  <c r="K51" i="6"/>
  <c r="K42" i="6"/>
  <c r="H25" i="1"/>
  <c r="K24" i="6"/>
  <c r="F33" i="6"/>
  <c r="F21" i="6" s="1"/>
  <c r="G24" i="1" s="1"/>
  <c r="K10" i="6"/>
  <c r="K48" i="6"/>
  <c r="F34" i="6"/>
  <c r="G25" i="1" s="1"/>
  <c r="K20" i="6" l="1"/>
  <c r="K8" i="6" s="1"/>
  <c r="I25" i="1"/>
  <c r="L25" i="1" s="1"/>
  <c r="M25" i="1"/>
  <c r="K34" i="6"/>
  <c r="I26" i="1"/>
  <c r="L26" i="1" s="1"/>
  <c r="M26" i="1"/>
  <c r="K46" i="6"/>
  <c r="K33" i="6"/>
  <c r="K21" i="6" s="1"/>
  <c r="H24" i="1"/>
  <c r="F7" i="6"/>
  <c r="H23" i="1" l="1"/>
  <c r="I24" i="1"/>
  <c r="L24" i="1" s="1"/>
  <c r="M24" i="1"/>
  <c r="K7" i="6"/>
  <c r="K47" i="2"/>
  <c r="K15" i="2" s="1"/>
  <c r="G22" i="2"/>
  <c r="N22" i="2" s="1"/>
  <c r="G20" i="2"/>
  <c r="N20" i="2" s="1"/>
  <c r="G19" i="2"/>
  <c r="N19" i="2" s="1"/>
  <c r="K68" i="2"/>
  <c r="K67" i="2"/>
  <c r="K69" i="2"/>
  <c r="K70" i="2"/>
  <c r="K71" i="2"/>
  <c r="K72" i="2"/>
  <c r="K73" i="2"/>
  <c r="K74" i="2"/>
  <c r="K65" i="2"/>
  <c r="K54" i="2"/>
  <c r="K53" i="2"/>
  <c r="K52" i="2"/>
  <c r="K56" i="2"/>
  <c r="K57" i="2"/>
  <c r="K58" i="2"/>
  <c r="K59" i="2"/>
  <c r="K60" i="2"/>
  <c r="K50" i="2"/>
  <c r="G78" i="2"/>
  <c r="G66" i="2"/>
  <c r="G67" i="2"/>
  <c r="G68" i="2"/>
  <c r="G69" i="2"/>
  <c r="G70" i="2"/>
  <c r="G71" i="2"/>
  <c r="G72" i="2"/>
  <c r="G73" i="2"/>
  <c r="G74" i="2"/>
  <c r="G75" i="2"/>
  <c r="G77" i="2"/>
  <c r="G65" i="2"/>
  <c r="G62" i="2"/>
  <c r="G60" i="2"/>
  <c r="G59" i="2"/>
  <c r="G58" i="2"/>
  <c r="G57" i="2"/>
  <c r="G56" i="2"/>
  <c r="G55" i="2"/>
  <c r="N55" i="2" s="1"/>
  <c r="G54" i="2"/>
  <c r="G53" i="2"/>
  <c r="G52" i="2"/>
  <c r="G51" i="2"/>
  <c r="G50" i="2"/>
  <c r="G17" i="2"/>
  <c r="N17" i="2" s="1"/>
  <c r="G18" i="2"/>
  <c r="G42" i="2"/>
  <c r="G29" i="2"/>
  <c r="N29" i="2" s="1"/>
  <c r="G32" i="2"/>
  <c r="N32" i="2" s="1"/>
  <c r="G46" i="2"/>
  <c r="N46" i="2" s="1"/>
  <c r="G21" i="2"/>
  <c r="N21" i="2" s="1"/>
  <c r="G30" i="2"/>
  <c r="G31" i="2"/>
  <c r="G43" i="2"/>
  <c r="G44" i="2"/>
  <c r="G45" i="2"/>
  <c r="G47" i="2"/>
  <c r="G48" i="2"/>
  <c r="G23" i="2"/>
  <c r="N23" i="2" s="1"/>
  <c r="G24" i="2"/>
  <c r="N24" i="2" s="1"/>
  <c r="G25" i="2"/>
  <c r="N25" i="2" s="1"/>
  <c r="G26" i="2"/>
  <c r="N26" i="2" s="1"/>
  <c r="G27" i="2"/>
  <c r="N27" i="2" s="1"/>
  <c r="G28" i="2"/>
  <c r="N28" i="2" s="1"/>
  <c r="G37" i="2"/>
  <c r="G33" i="2"/>
  <c r="N33" i="2" s="1"/>
  <c r="G34" i="2"/>
  <c r="N34" i="2" s="1"/>
  <c r="G35" i="2"/>
  <c r="N35" i="2" s="1"/>
  <c r="G36" i="2"/>
  <c r="N36" i="2" s="1"/>
  <c r="G40" i="2"/>
  <c r="N40" i="2" s="1"/>
  <c r="G16" i="2"/>
  <c r="G9" i="5"/>
  <c r="A3" i="3"/>
  <c r="A3" i="5"/>
  <c r="K49" i="2" l="1"/>
  <c r="K64" i="2"/>
  <c r="L15" i="2"/>
  <c r="D13" i="8" s="1"/>
  <c r="M15" i="2"/>
  <c r="N78" i="2"/>
  <c r="G28" i="1"/>
  <c r="I23" i="1"/>
  <c r="L23" i="1" s="1"/>
  <c r="M23" i="1"/>
  <c r="N62" i="2"/>
  <c r="N57" i="2"/>
  <c r="N53" i="2"/>
  <c r="N66" i="2"/>
  <c r="N47" i="2"/>
  <c r="N30" i="2"/>
  <c r="N37" i="2"/>
  <c r="N50" i="2"/>
  <c r="N58" i="2"/>
  <c r="N67" i="2"/>
  <c r="N51" i="2"/>
  <c r="N72" i="2"/>
  <c r="N48" i="2"/>
  <c r="G15" i="2"/>
  <c r="N60" i="2"/>
  <c r="N56" i="2"/>
  <c r="N54" i="2"/>
  <c r="N74" i="2"/>
  <c r="N70" i="2"/>
  <c r="N68" i="2"/>
  <c r="N18" i="2"/>
  <c r="N44" i="2"/>
  <c r="N38" i="2"/>
  <c r="N77" i="2"/>
  <c r="N42" i="2"/>
  <c r="N75" i="2"/>
  <c r="N71" i="2"/>
  <c r="N43" i="2"/>
  <c r="N59" i="2"/>
  <c r="N52" i="2"/>
  <c r="N65" i="2"/>
  <c r="N73" i="2"/>
  <c r="N69" i="2"/>
  <c r="N16" i="2"/>
  <c r="N31" i="2"/>
  <c r="N45" i="2"/>
  <c r="G49" i="2"/>
  <c r="G18" i="1" s="1"/>
  <c r="G64" i="2"/>
  <c r="G20" i="5"/>
  <c r="I20" i="5" s="1"/>
  <c r="I18" i="1" l="1"/>
  <c r="L18" i="1" s="1"/>
  <c r="L49" i="2"/>
  <c r="G27" i="1"/>
  <c r="M27" i="1" s="1"/>
  <c r="M28" i="1"/>
  <c r="N49" i="2"/>
  <c r="J63" i="2"/>
  <c r="K63" i="2" s="1"/>
  <c r="N64" i="2"/>
  <c r="N15" i="2"/>
  <c r="F63" i="2"/>
  <c r="G63" i="2" s="1"/>
  <c r="G19" i="1" s="1"/>
  <c r="I24" i="5"/>
  <c r="I23" i="5"/>
  <c r="I21" i="5"/>
  <c r="I19" i="5"/>
  <c r="I18" i="5"/>
  <c r="I17" i="5"/>
  <c r="I16" i="5"/>
  <c r="I15" i="5"/>
  <c r="I14" i="5"/>
  <c r="I13" i="5"/>
  <c r="I12" i="5"/>
  <c r="I11" i="5"/>
  <c r="I10" i="5"/>
  <c r="J10" i="5" s="1"/>
  <c r="I9" i="5"/>
  <c r="F9" i="5"/>
  <c r="F10" i="5"/>
  <c r="F11" i="5"/>
  <c r="F12" i="5"/>
  <c r="F13" i="5"/>
  <c r="F14" i="5"/>
  <c r="F15" i="5"/>
  <c r="F16" i="5"/>
  <c r="F17" i="5"/>
  <c r="F18" i="5"/>
  <c r="F19" i="5"/>
  <c r="F20" i="5"/>
  <c r="J20" i="5" s="1"/>
  <c r="F21" i="5"/>
  <c r="F22" i="5"/>
  <c r="F23" i="5"/>
  <c r="F24" i="5"/>
  <c r="F25" i="5"/>
  <c r="F8" i="5"/>
  <c r="J8" i="5" s="1"/>
  <c r="G22" i="3"/>
  <c r="G21" i="3"/>
  <c r="G14" i="3"/>
  <c r="G15" i="3"/>
  <c r="G16" i="3"/>
  <c r="G17" i="3"/>
  <c r="G18" i="3"/>
  <c r="G19" i="3"/>
  <c r="G20" i="3"/>
  <c r="G13" i="3"/>
  <c r="K10" i="3"/>
  <c r="K9" i="3" s="1"/>
  <c r="G11" i="3"/>
  <c r="P11" i="3" s="1"/>
  <c r="G10" i="3"/>
  <c r="K10" i="2"/>
  <c r="G14" i="2"/>
  <c r="G11" i="2"/>
  <c r="G10" i="2"/>
  <c r="H25" i="5" l="1"/>
  <c r="I25" i="5" s="1"/>
  <c r="I7" i="5" s="1"/>
  <c r="I19" i="1"/>
  <c r="L19" i="1" s="1"/>
  <c r="L63" i="2"/>
  <c r="I13" i="1"/>
  <c r="L13" i="1" s="1"/>
  <c r="L10" i="3"/>
  <c r="K8" i="3"/>
  <c r="H13" i="1"/>
  <c r="J14" i="5"/>
  <c r="J18" i="5"/>
  <c r="P10" i="3"/>
  <c r="N63" i="2"/>
  <c r="N10" i="2"/>
  <c r="J24" i="5"/>
  <c r="J12" i="5"/>
  <c r="J15" i="5"/>
  <c r="J16" i="5"/>
  <c r="J21" i="5"/>
  <c r="J23" i="5"/>
  <c r="J11" i="5"/>
  <c r="J19" i="5"/>
  <c r="J9" i="5"/>
  <c r="J13" i="5"/>
  <c r="J17" i="5"/>
  <c r="J22" i="5"/>
  <c r="F7" i="5"/>
  <c r="G17" i="1" s="1"/>
  <c r="G23" i="3"/>
  <c r="G12" i="3" s="1"/>
  <c r="G9" i="3"/>
  <c r="L9" i="3" l="1"/>
  <c r="L8" i="3" s="1"/>
  <c r="O10" i="3"/>
  <c r="O9" i="3" s="1"/>
  <c r="O8" i="3" s="1"/>
  <c r="J25" i="5"/>
  <c r="P9" i="3"/>
  <c r="G13" i="1"/>
  <c r="M13" i="1" s="1"/>
  <c r="G8" i="3"/>
  <c r="P8" i="3" s="1"/>
  <c r="P12" i="3"/>
  <c r="G16" i="1"/>
  <c r="I17" i="1"/>
  <c r="I15" i="1" s="1"/>
  <c r="H17" i="1" l="1"/>
  <c r="L17" i="1"/>
  <c r="L15" i="1" s="1"/>
  <c r="M16" i="1"/>
  <c r="G15" i="1"/>
  <c r="J7" i="5"/>
  <c r="F23" i="7"/>
  <c r="G23" i="7" s="1"/>
  <c r="K14" i="2"/>
  <c r="G13" i="2"/>
  <c r="G14" i="1" s="1"/>
  <c r="G12" i="1" s="1"/>
  <c r="J12" i="2"/>
  <c r="K12" i="2" s="1"/>
  <c r="D12" i="2"/>
  <c r="K11" i="2"/>
  <c r="N11" i="2" s="1"/>
  <c r="N14" i="2" l="1"/>
  <c r="M14" i="2"/>
  <c r="M13" i="2" s="1"/>
  <c r="M8" i="2" s="1"/>
  <c r="L14" i="2"/>
  <c r="L13" i="2" s="1"/>
  <c r="D12" i="8" s="1"/>
  <c r="D10" i="8" s="1"/>
  <c r="D6" i="8" s="1"/>
  <c r="M17" i="1"/>
  <c r="K13" i="2"/>
  <c r="F21" i="7"/>
  <c r="G21" i="7" s="1"/>
  <c r="G12" i="2"/>
  <c r="G9" i="2" s="1"/>
  <c r="K9" i="2"/>
  <c r="L9" i="2" s="1"/>
  <c r="L8" i="2" l="1"/>
  <c r="K8" i="2"/>
  <c r="H14" i="1"/>
  <c r="M14" i="1" s="1"/>
  <c r="J14" i="1"/>
  <c r="J12" i="1" s="1"/>
  <c r="J9" i="1" s="1"/>
  <c r="J8" i="1" s="1"/>
  <c r="I14" i="1"/>
  <c r="G8" i="2"/>
  <c r="G11" i="1"/>
  <c r="G10" i="1" s="1"/>
  <c r="G9" i="1" s="1"/>
  <c r="G8" i="1" s="1"/>
  <c r="I11" i="1"/>
  <c r="H11" i="1"/>
  <c r="F11" i="7"/>
  <c r="G11" i="7" s="1"/>
  <c r="H11" i="7" s="1"/>
  <c r="H9" i="7" s="1"/>
  <c r="H8" i="7" s="1"/>
  <c r="H7" i="7" s="1"/>
  <c r="N13" i="2"/>
  <c r="N12" i="2"/>
  <c r="N9" i="2"/>
  <c r="F10" i="7"/>
  <c r="F22" i="7"/>
  <c r="G22" i="7" s="1"/>
  <c r="F13" i="7"/>
  <c r="G13" i="7" s="1"/>
  <c r="F20" i="7"/>
  <c r="G20" i="7" s="1"/>
  <c r="F19" i="7"/>
  <c r="G19" i="7" s="1"/>
  <c r="F17" i="7"/>
  <c r="G17" i="7" s="1"/>
  <c r="F16" i="7"/>
  <c r="I12" i="1" l="1"/>
  <c r="L14" i="1"/>
  <c r="L12" i="1" s="1"/>
  <c r="I10" i="1"/>
  <c r="L11" i="1"/>
  <c r="L10" i="1" s="1"/>
  <c r="L9" i="1" s="1"/>
  <c r="L8" i="1" s="1"/>
  <c r="N8" i="2"/>
  <c r="H10" i="1"/>
  <c r="M10" i="1" s="1"/>
  <c r="M11" i="1"/>
  <c r="F15" i="7"/>
  <c r="G15" i="7" s="1"/>
  <c r="F9" i="7"/>
  <c r="F8" i="7" s="1"/>
  <c r="G10" i="7"/>
  <c r="G9" i="7" s="1"/>
  <c r="G8" i="7" s="1"/>
  <c r="H12" i="1"/>
  <c r="G16" i="7"/>
  <c r="I9" i="1" l="1"/>
  <c r="H9" i="1"/>
  <c r="M12" i="1"/>
  <c r="F18" i="7"/>
  <c r="M9" i="1" l="1"/>
  <c r="G18" i="7"/>
  <c r="F14" i="7"/>
  <c r="F12" i="7" l="1"/>
  <c r="F7" i="7" s="1"/>
  <c r="G14" i="7"/>
  <c r="G12" i="7" s="1"/>
  <c r="G7" i="7" s="1"/>
  <c r="H18" i="1" l="1"/>
  <c r="M18" i="1" s="1"/>
  <c r="I8" i="1"/>
  <c r="H19" i="1"/>
  <c r="H15" i="1" l="1"/>
  <c r="H8" i="1" s="1"/>
  <c r="M8" i="1" s="1"/>
  <c r="M19" i="1"/>
  <c r="M15" i="1" l="1"/>
</calcChain>
</file>

<file path=xl/sharedStrings.xml><?xml version="1.0" encoding="utf-8"?>
<sst xmlns="http://schemas.openxmlformats.org/spreadsheetml/2006/main" count="884" uniqueCount="382">
  <si>
    <t xml:space="preserve"> BIỂU TỔNG HỢP DỰ TOÁN KINH PHÍ MỞ CÁC LỚP BỒI DƯỠNG CÁN BỘ, CÔNG CHỨC, VIÊN CHỨC </t>
  </si>
  <si>
    <t>NĂM 2022-2023</t>
  </si>
  <si>
    <t>Đơn vị tính: Đồng</t>
  </si>
  <si>
    <t>STT</t>
  </si>
  <si>
    <t xml:space="preserve">Tên lớp </t>
  </si>
  <si>
    <t xml:space="preserve">Số
 lớp </t>
  </si>
  <si>
    <t xml:space="preserve">Số
học viên </t>
  </si>
  <si>
    <t>Thời 
gian đào tạo</t>
  </si>
  <si>
    <t>Kinh phí</t>
  </si>
  <si>
    <t xml:space="preserve">Ngân sách tỉnh cấp </t>
  </si>
  <si>
    <t>Ghi chú</t>
  </si>
  <si>
    <t>Năm 2022</t>
  </si>
  <si>
    <t>Năm 2023</t>
  </si>
  <si>
    <t>Nội dung</t>
  </si>
  <si>
    <t>Đơn vị đề nghị</t>
  </si>
  <si>
    <t>Đơn vị tính</t>
  </si>
  <si>
    <t>Số lượng</t>
  </si>
  <si>
    <t>Đơn giá</t>
  </si>
  <si>
    <t>Số tháng</t>
  </si>
  <si>
    <t>Thành tiền</t>
  </si>
  <si>
    <t xml:space="preserve">Thành tiền </t>
  </si>
  <si>
    <t>TỔNG CỘNG</t>
  </si>
  <si>
    <t>-</t>
  </si>
  <si>
    <t xml:space="preserve">Chi phí trực tiếp phục vụ hoạt động đào tạo </t>
  </si>
  <si>
    <t>Học viên</t>
  </si>
  <si>
    <t xml:space="preserve">Trợ cấp cho học viên nam </t>
  </si>
  <si>
    <t>Trợ cấp cho học viên nữ</t>
  </si>
  <si>
    <t xml:space="preserve">Căn cứ lập dự toán </t>
  </si>
  <si>
    <t xml:space="preserve">Đơn giá </t>
  </si>
  <si>
    <t>I</t>
  </si>
  <si>
    <t>Bộ</t>
  </si>
  <si>
    <t>Chuyên đề</t>
  </si>
  <si>
    <t>Người</t>
  </si>
  <si>
    <t>Ngày</t>
  </si>
  <si>
    <t>Lượt</t>
  </si>
  <si>
    <t xml:space="preserve">Ngày </t>
  </si>
  <si>
    <t xml:space="preserve">Văn phòng phẩm </t>
  </si>
  <si>
    <t>II</t>
  </si>
  <si>
    <t>Đơn vị tính: đồng</t>
  </si>
  <si>
    <t>Xe</t>
  </si>
  <si>
    <t>Chiếc</t>
  </si>
  <si>
    <t>Tờ</t>
  </si>
  <si>
    <t>Chuyến</t>
  </si>
  <si>
    <t xml:space="preserve">tối </t>
  </si>
  <si>
    <t>III</t>
  </si>
  <si>
    <t>IV</t>
  </si>
  <si>
    <t>Lớp</t>
  </si>
  <si>
    <t>Buổi</t>
  </si>
  <si>
    <t>Đêm</t>
  </si>
  <si>
    <t>Cái</t>
  </si>
  <si>
    <t>A</t>
  </si>
  <si>
    <t>CÁC LỚP ĐÀO TẠO</t>
  </si>
  <si>
    <t>Lớp Trung cấp lý luận chính trị hệ tập trung</t>
  </si>
  <si>
    <t>06 tháng</t>
  </si>
  <si>
    <t>Lớp Trung cấp lý luận chính trị hệ không tập trung</t>
  </si>
  <si>
    <t>12 tháng</t>
  </si>
  <si>
    <t>B</t>
  </si>
  <si>
    <t>CÁC LỚP BỒI DƯỠNG, TẬP HUẤN</t>
  </si>
  <si>
    <t>03 ngày</t>
  </si>
  <si>
    <t>Bồi dưỡng ngạch chuyên viên chính</t>
  </si>
  <si>
    <t>6 tuần</t>
  </si>
  <si>
    <t>Bồi dưỡng ngạc chuyên viên</t>
  </si>
  <si>
    <t>5 tuần</t>
  </si>
  <si>
    <t>Bồi dưỡng ngạch kiểm lâm viên</t>
  </si>
  <si>
    <t>Bồi dưỡng lãnh đạo, quản lý cấp phòng</t>
  </si>
  <si>
    <t>4 tuần</t>
  </si>
  <si>
    <t>Bồi dưỡng lãnh đạo, quản lý cấp sở và tương đương</t>
  </si>
  <si>
    <t>Bồi dưỡng nghiệp vụ hộ tịch cho công chức Tư pháp-Hộ tịch cấp xã</t>
  </si>
  <si>
    <t>07 ngày</t>
  </si>
  <si>
    <t>Tập huấn nâng cao năng lực cho đội ngũ nữ lãnh đạo, quản lý cấp phòng, ban</t>
  </si>
  <si>
    <t>02 ngày</t>
  </si>
  <si>
    <t>(Kèm theo Quyết định số:           /QĐ-UBND  ngày       tháng 5  năm 2022 của UBND tỉnh Bắc Kạn)</t>
  </si>
  <si>
    <t>Trường Chính Trị thực hiện</t>
  </si>
  <si>
    <t>Ban Tổ chức Tỉnh ủy thực hiện</t>
  </si>
  <si>
    <t>Sở Nội vụ thực hiện</t>
  </si>
  <si>
    <t>Ban Dân tộc thực hiện</t>
  </si>
  <si>
    <t xml:space="preserve">Ghi chú </t>
  </si>
  <si>
    <t xml:space="preserve">Kinh phí đào tạo lớp Trung cấp lý luận chính trị </t>
  </si>
  <si>
    <t>Kinh phí lớp bồi dưỡng, cập nhật kiến thức cho cán bộ lãnh đạo, quản lý thuộc đối tượng 3 và ủy viên đảng đoàn, ban cán sự đảng</t>
  </si>
  <si>
    <t xml:space="preserve">Kinh phí các lớp bồi dưỡng cán bộ, công chức, viên chức </t>
  </si>
  <si>
    <t xml:space="preserve">Kinh phí lớp kiến thức công tác dân tộc cho nhóm đối tượng 2 </t>
  </si>
  <si>
    <t xml:space="preserve">Kinh phí lớp bồi dưỡng Bí thư đoàn cơ sở </t>
  </si>
  <si>
    <t xml:space="preserve"> Tỉnh đoàn thực hiện</t>
  </si>
  <si>
    <t>Chênh lệch tăng, giảm (+, -)</t>
  </si>
  <si>
    <t>Người/ tháng</t>
  </si>
  <si>
    <t>Thuê máy chiếu</t>
  </si>
  <si>
    <t xml:space="preserve">Chi thù lao giảng dạy </t>
  </si>
  <si>
    <t xml:space="preserve">Chi nước uống giảng viên </t>
  </si>
  <si>
    <t xml:space="preserve">Chi khác (Trông xe, vệ sinh, thuốc y tế...) </t>
  </si>
  <si>
    <t>2</t>
  </si>
  <si>
    <t>20</t>
  </si>
  <si>
    <t>4</t>
  </si>
  <si>
    <t>Chi phí quản lý lớp (10%* tổng chi phí)</t>
  </si>
  <si>
    <t>Chi biên soạn tài liệu, in ấn tài liệu</t>
  </si>
  <si>
    <t>Tiền thuê máy chiếu</t>
  </si>
  <si>
    <t>Tiền mua giấy A0 phục vụ lớp học</t>
  </si>
  <si>
    <t>Tiền mua bút dạ phục vụ lớp học</t>
  </si>
  <si>
    <t>Giấy A4 bìa mầu phục vụ lớp học</t>
  </si>
  <si>
    <t>In ấn thẻ học viên, ban tổ chức, phục vụ</t>
  </si>
  <si>
    <t>Tiền mua văn phòng phẩm cho học viên (giấy, bút, túi cúc..)</t>
  </si>
  <si>
    <t>Chi làm thêm giờ cho cán bộ quản lý lớp</t>
  </si>
  <si>
    <t>Hộp</t>
  </si>
  <si>
    <t>Gam</t>
  </si>
  <si>
    <t>Lít</t>
  </si>
  <si>
    <t>Giờ</t>
  </si>
  <si>
    <t>Chi giải khát giữa giờ 383 học viên x2.000/người/ngày = 766.000 đồng/ngày)</t>
  </si>
  <si>
    <t>Hỗ trợ tiền ăn cho giảng viên trung ương: 01 người/lớp x 03 ngày</t>
  </si>
  <si>
    <t>Hỗ trợ tiền ngủ cho giảng viên trung ương: 01 người x 03 đêm</t>
  </si>
  <si>
    <t>Trang</t>
  </si>
  <si>
    <t>Tuýp chữ khai, bế giảng</t>
  </si>
  <si>
    <t>Nước uống khai, bế giảng (12 đại biểu x 02 = 24 đại biểu)</t>
  </si>
  <si>
    <t>Công tác phí đoàn đi khai giảng, bế giảng: 7 người x 02 đợt (Cả lái xe)</t>
  </si>
  <si>
    <t>Bằng tốt nghiệp (phôi + in ấn, hoàn thiện bằng)</t>
  </si>
  <si>
    <t>Tiền giấy thi: 13 bài thi + 3 bài thi tốt nghiệp = 16 lần x 3 tờ x 80 người x 10% dự phòng</t>
  </si>
  <si>
    <t xml:space="preserve">Tiền sách giáo khoa (giáo trình), bao gồm cả cuốn </t>
  </si>
  <si>
    <t>Công tác phí Ban Giám hiệu đi giảng dạy và lái xe (06 lần x 02 người x 03 ngày)</t>
  </si>
  <si>
    <t>Xăng xe khai, bế giảng (Xe 7 chỗ ngồi: 20 lít x 02 lượt = 40 lít)</t>
  </si>
  <si>
    <t>Hỗ trợ tiền xe đi lại của giảng viên giảng dạy; cán bộ, giảng viên coi thi hết phần; chủ nhiệm lớp</t>
  </si>
  <si>
    <t>Nhân viên phục vụ hội trường</t>
  </si>
  <si>
    <t>Công tác phí Đoàn đi thanh tra đào tạo (04 người x 02 ngày)</t>
  </si>
  <si>
    <t>Xăng xe Đoàn đi thanh tra đào tạo (Xe 7 chỗ ngồi)</t>
  </si>
  <si>
    <t>Công tác phí Đoàn công tác đánh giá chất lượng đào tạo (4 người)</t>
  </si>
  <si>
    <t>Xăng xe Đoàn công tác đánh giá chất lượng đào tạo  (Xe 7 chỗ ngồi)</t>
  </si>
  <si>
    <t>Công tác phí Đoàn đi lấy phiếu phản hồi từ người học (4 người x 02 lần)</t>
  </si>
  <si>
    <t>Xăng xe Đoàn đi lấy phiếu phản hồi từ người học (Xe 7 chỗ ngồi x 20lít x 02 lần = 40 lít)</t>
  </si>
  <si>
    <t xml:space="preserve">Thuê xe đưa đoàn học viên đi thực tế tại các xã, thị trấn trong tỉnh: 3 xe 29 chỗ (xe 29 chỗ mới đi được các xã, thị trấn trong tỉnh) x 3 ngày </t>
  </si>
  <si>
    <t>Xăng xe đoàn cán bộ, giảng viên đi nghiên cứu thực tế của trường đến huyện Chợ Đồn (03 khoa x 02 người = 06 người)</t>
  </si>
  <si>
    <t>Tiền thuê phòng ngủ của cán bộ hướng dẫn đoàn đi nghiên cứu thực tế: 07 người x 2 đêm (cả lái xe)</t>
  </si>
  <si>
    <t>Tiền công tác phí cho cán bộ, giảng viên hướng dẫn theo đoàn: 07 người x 3 ngày (cả lái xe)</t>
  </si>
  <si>
    <t xml:space="preserve">Tiền báo cáo viên nơi đến nghiên cứu thực tế </t>
  </si>
  <si>
    <t>Chai</t>
  </si>
  <si>
    <t>Lit</t>
  </si>
  <si>
    <t>Giảng viên mời: Báo cáo 04 chuyên đề</t>
  </si>
  <si>
    <t>Xăng xe đoàn Cán bộ, viên chức đưa đoàn đi nghiên cứu thực tế (xe 07 chỗ ngồi)</t>
  </si>
  <si>
    <t>Tiền khen thưởng học viên</t>
  </si>
  <si>
    <t>Khung và giấy khen</t>
  </si>
  <si>
    <t>Tiền chứng chỉ tốt nghiệp</t>
  </si>
  <si>
    <t>Khóa</t>
  </si>
  <si>
    <t>Giờ lao động</t>
  </si>
  <si>
    <t>Giảng viên mời: Báo cáo 02 chuyên đề</t>
  </si>
  <si>
    <t xml:space="preserve">Thuê xe đưa đoàn học viên đi thực tế tại các xã, thị trấn trong tỉnh: 3 xe 29 chỗ (xe 29 chỗ mới đi được các xã, thị trấn trong tỉnh) x 01 ngày </t>
  </si>
  <si>
    <t>Kinh phí cho 01 lớp học</t>
  </si>
  <si>
    <t>5.1</t>
  </si>
  <si>
    <t>Kinh phí dạy vượt giờ (vượt định mức giờ chuẩn) năm 2023 của giảng viên</t>
  </si>
  <si>
    <t>Tiền xăng đưa Ban Giám hiệu đi giảng dạy (Xe 07 chỗ ngồi: 100km/lần x 06 lần (lượt đi và về) x 0,18 lít/100km = 108 lít</t>
  </si>
  <si>
    <t>Cơ sở áp dụng</t>
  </si>
  <si>
    <t>Chi thù lao giảng viên (Đối tượng là phó giáo sư, tiến sĩ, Viện trưởng)</t>
  </si>
  <si>
    <t>Trợ giảng (01 người)</t>
  </si>
  <si>
    <t xml:space="preserve">Chi in và đóng bìa tài liệu: 3000 đồng x 32 cuốn </t>
  </si>
  <si>
    <t xml:space="preserve">Cuốn </t>
  </si>
  <si>
    <t>Thuê xe đưa đón giảng viên (2 chuyến tổng 04 lượt)</t>
  </si>
  <si>
    <t>Thuê phòng nghỉ cho giảng viên và trợ giảng (2 người): 5 ngày tập huấn + 1 ngày lên trước  = 5 tối x 2 người</t>
  </si>
  <si>
    <t>Chi  tiền ăn cho giảng viên và trợ giảng: 2 người x 6 ngày</t>
  </si>
  <si>
    <t>Chi nước uống, giải khát giữa giờ cho giảng viên và đại biểu (02 giảng viên, trợ giảng + 02 quản lý lớp +30 học viên) x 5 ngày</t>
  </si>
  <si>
    <t>Chi vật tư văn phòng thực hiện các nhiệm vụ học tập, thảo luận: Giấy (A0, A4, giấy màu), bút, phấn, pin mic…</t>
  </si>
  <si>
    <t xml:space="preserve">Ma ket </t>
  </si>
  <si>
    <t>Sử dụng phông chiếu, máy chiếu</t>
  </si>
  <si>
    <t xml:space="preserve">Chi in và đóng bìa tài liệu: 3000 đồng x 47 cuốn </t>
  </si>
  <si>
    <t>Thuê phòng nghỉ cho giảng viên và trợ giảng (2 người): 4 ngày tập huấn + 1 ngày lên trước  = 4 tối x 2 người</t>
  </si>
  <si>
    <t>Chi  tiền ăn cho giảng viên và trợ giảng: 2 người x 5 ngày</t>
  </si>
  <si>
    <t>Chi nước uống, giải khát giữa giờ cho giảng viên và đại biểu (02 giảng viên, trợ giảng + 02 quản lý lớp + 45 học viên) x 4 ngày</t>
  </si>
  <si>
    <t xml:space="preserve">Chi tài liệu cho học viên </t>
  </si>
  <si>
    <t>Quyển</t>
  </si>
  <si>
    <t>Thuê xe đưa đón giảng viên (1 chuyến tổng 2 lượt đi, về)</t>
  </si>
  <si>
    <t>Thuê phòng nghỉ cho giảng viên, trợ giảng (2 người): 2 ngày tập huấn + 1 ngày lên trước  = 2 tối x 2 người</t>
  </si>
  <si>
    <t>Chi tiền ăn cho giảng viên và trợ giảng: 2 người x 3 ngày (2 ngày tập huấn, 1 ngày lên trước)</t>
  </si>
  <si>
    <t>Chi nước uống, giải khát giữa giờ cho giảng viên và  học viên (02 giảng viên, trợ giảng + 40 học viên) x 2 ngày</t>
  </si>
  <si>
    <t>Chi vật tư văn phòng thực hiện các nhiệm vụ học tập, thảo luận: Giấy (A0, A4, giấy màu), bút dạ viết giấy, bút bi, vở ….</t>
  </si>
  <si>
    <t>In giấy chứng nhận</t>
  </si>
  <si>
    <t xml:space="preserve">IV </t>
  </si>
  <si>
    <t>Chi nước uống, giải khát giữa giờ cho giảng viên và  học viên (02 giảng viên, trợ giảng  + 40 học viên) x 2 ngày</t>
  </si>
  <si>
    <t>Trợ giảng (01 người x 4 buổi)</t>
  </si>
  <si>
    <t>Chi in và đóng bìa tài liệu: 3000 đồng x 104 quyển</t>
  </si>
  <si>
    <t>Chi nước uống, giải khát giữa giờ cho giảng viên và đại biểu (02 giảng viên, trợ giảng + 02 quản lý lớp + 102 học viên) x 2 ngày</t>
  </si>
  <si>
    <t>Chi vật tư văn phòng thực hiện các nhiệm vụ quản lý,  học tập, thảo luận: Giấy (A0, A4, giấy màu), bút, phấn...</t>
  </si>
  <si>
    <t>Ma ket lớp bồi dưỡng</t>
  </si>
  <si>
    <t xml:space="preserve">Chi quản lý lớp: 02 người x 2 ngày </t>
  </si>
  <si>
    <t>Trợ giảng (01 người x 6 buổi)</t>
  </si>
  <si>
    <t>Chi nước uống, giải khát giữa giờ cho giảng viên và đại biểu (02 giảng viên, trợ giảng + 02 quản lý lớp + 92 học viên) x 3 ngày</t>
  </si>
  <si>
    <t>Người/ngày</t>
  </si>
  <si>
    <t xml:space="preserve">Chi in và đóng bìa tài liệu: 3000 đồng x 94 cuốn </t>
  </si>
  <si>
    <t>Chi vật tư văn phòng thực hiện các nhiệm vụ quản lý, học tập, thảo luận: Giấy (A0, A4, giấy màu), bút, phấn, pin mic,</t>
  </si>
  <si>
    <t>Trường Chính trị tỉnh đã có hợp lao động thực hiện phục vụ hội trường.</t>
  </si>
  <si>
    <t>Nước uống phục vụ lớp học (50 học viên + 01 giảng viên) x 20 ngày = 1.020 ngày</t>
  </si>
  <si>
    <t>Chi phô tô tài liệu cho học viên và lưu hồ sơ (350 đồng/trang x 150 trang) x 104 cuốn</t>
  </si>
  <si>
    <t>Chi thuê hội trường (bao gồm cả vệ sinh hội trường và trông xe)</t>
  </si>
  <si>
    <t>- Giờ lên lớp dạy: 856 tiết học/8tiết học/ngày = 107 ngày giảng dạy; Số lượt đi lại 107 ngày giảng dạy/ 5 ngày/tuần * 6 lượt/tuần(3 giảng viên * 2lượt) = 128 lượt;
-Thi viết: số lượt đi lại: 7 phần thi * 2 người coi thi * 2 lượt = 28 lượt;
- Thi vấn đáp: Số lượt đi lại: Số lượt đi lại: 6 phần * 4 người coi thi * 2 lượt = 48 lượt;
- Giáo viên chủ nhiệm đến quản lý lớp: 12 tháng học x 2 lượt (đi và về) = 24 tháng.
Tổng cộng số lượt đi lại là: 228 lượt.</t>
  </si>
  <si>
    <t>Hỗ trợ tiền thuê phòng nghỉ (trưa hoặc có thể ngủ qua đêm) của giảng viên giảng dạy; cán bộ, giảng viên coi thi hết phần; chủ nhiệm lớp</t>
  </si>
  <si>
    <t>- Giờ lên lớp dạy: 856 tiết học/8tiết học/ngày = 107 ngày giảng dạy;
- Thi viết: 7 phần thi x 0,5 ngày x 2 người coi thi = 7 ngày;
- Thi vấn đáp: 6 phần thi x 1 ngày x 4 người coi thi = 24 ngày;
- Giáo viên chủ nhiệm đến quản lý lớp: 12 tháng x 1 ngày/tháng = 12 ngày (Tổng thời gian học là 14 tháng tuy nhiên có 2 tháng chuẩn bị thi cử, thời gian ôn thi của học viên, viết khóa luận chuẩn bị công tác tổng kết bế giảng)
Tổng cộng: 150 ngày.</t>
  </si>
  <si>
    <t>Nước uống phục vụ lớp học: (80 học viên + 01 giảng viên) x 130 ngày = 10.530 ngày</t>
  </si>
  <si>
    <t>Kinh phí đào tạo hệ không tập trung</t>
  </si>
  <si>
    <t>Ban Tổ chức Tỉnh ủy</t>
  </si>
  <si>
    <t>Kinh phí đào tạo hệ tập trung</t>
  </si>
  <si>
    <t>14 tháng</t>
  </si>
  <si>
    <t>18 tháng</t>
  </si>
  <si>
    <t>6 tháng</t>
  </si>
  <si>
    <t>Năm 2024</t>
  </si>
  <si>
    <t xml:space="preserve">Chi phí trực tiếp phục vụ hoạt động đào tạo (6 tháng học tập trung = 14 tháng học không tập trung, trung bình 10 ngày/tháng) </t>
  </si>
  <si>
    <t xml:space="preserve">Chi phí trực tiếp phục vụ lớp học (6 tháng học tập trung = 14 tháng học không tập trung, trung bình 10 ngày/tháng) </t>
  </si>
  <si>
    <t>Lớp bồi dưỡng nghiệp vụ theo dõi diễn biến tài nguyên rừng</t>
  </si>
  <si>
    <t xml:space="preserve">Lớp bồi dưỡng nghiệp vụ kiểm lâm địa bàn </t>
  </si>
  <si>
    <t>Lớp bồi dưỡng nâng cao chất lượng nguồn nhân lực phục vụ phát triển sản xuất nông nghiệp hữu cơ</t>
  </si>
  <si>
    <t>Lớp bồi dưỡng nâng cao năng lực trong công tác cấp và quản lý mã số vùng trồng và cơ sở đóng gói phục vụ xuất khẩu; mã vùng trồng lĩnh vực trồng trọt</t>
  </si>
  <si>
    <t>Lớp đào tạo Trung cấp lý luận chính trị hệ không tập trung, khóa 2023-2024</t>
  </si>
  <si>
    <t>Lớp đào tạo Trung cấp lý luận chính trị hệ tập trung</t>
  </si>
  <si>
    <t>Chênh lệch tăng, giảm
 (+, -)</t>
  </si>
  <si>
    <t>Lớp bồi dưỡng nghiệp vụ cho cán bộ, công chức làm công tác dân vận</t>
  </si>
  <si>
    <t xml:space="preserve">Lớp đào tạo Cao cấp lý luận chính trị hệ không tập trung </t>
  </si>
  <si>
    <t>Lớp tập huấn nghiệp vụ công tác xây dựng đảng</t>
  </si>
  <si>
    <t>Đào tạo Trung cấp lý luận chính trị</t>
  </si>
  <si>
    <t>Đào tạo Cao cấp lý luận chính trị</t>
  </si>
  <si>
    <t>Tập huấn nghiệp vụ công tác xây dựng đảng</t>
  </si>
  <si>
    <t>Bồi dưỡng nghiệp vụ cho cán bộ, công chức làm công tác dân vận</t>
  </si>
  <si>
    <t>Ban Dân vận Tỉnh ủy</t>
  </si>
  <si>
    <t>Sở Nội vụ</t>
  </si>
  <si>
    <t>Lớp bồi dưỡng kiến thức  xây dựng đội ngũ cán bộ, công chức, viên chức trong bối cảnh hội nhập quốc tế và cách mạng công nghiệp 4.0</t>
  </si>
  <si>
    <t>Lớp bồi dưỡng kỹ năng xây dựng  Đề án, kỹ năng hoạch định chính sách cho đội ngũ cán bộ, công chức, viên chức</t>
  </si>
  <si>
    <t>Sở Nông nghiệp và Phát triển nông thôn</t>
  </si>
  <si>
    <t>20 ngày</t>
  </si>
  <si>
    <t>10 ngày</t>
  </si>
  <si>
    <t>05 ngày</t>
  </si>
  <si>
    <t>04 ngày</t>
  </si>
  <si>
    <t>C</t>
  </si>
  <si>
    <t>KINH PHÍ KHÁC</t>
  </si>
  <si>
    <t xml:space="preserve">Kinh phí dạy thêm giờ của giảng viên (vượt định mức giờ chuẩn theo quy định của Học viên Chính trị quốc gia Hồ Chí Minh) </t>
  </si>
  <si>
    <t>Trường Chính trị tỉnh</t>
  </si>
  <si>
    <t>D</t>
  </si>
  <si>
    <t>E</t>
  </si>
  <si>
    <t>F</t>
  </si>
  <si>
    <t>2 = 3+4</t>
  </si>
  <si>
    <t>Giá xăng theo Quyết định số 55/PLXCNBK-QĐ-GĐ ngày 30/01/2023 của Chi nhánh xăng dầu Bắc Kạn về việc quy định giá bán lẻ xăng dầu.</t>
  </si>
  <si>
    <t>Bồi dưỡng kiến thức xây dựng đội ngũ cán bộ, công chức, viên chức trong bối cảnh hội nhập quốc tế và cách mạng công nghiệp 4.0</t>
  </si>
  <si>
    <t>Bồi dưỡng kỹ năng xây dựng Đề án, kỹ năng hoạch định chính sách cho đội ngũ cán bộ, công chức, viên chức</t>
  </si>
  <si>
    <t xml:space="preserve">Bồi dường nâng cao năng lực cho đội ngũ nữ quản lý, lãnh đạo; nữ cán bộ, công chức, viên chức trong diện quy hoạch các cấp </t>
  </si>
  <si>
    <t>Thời 
gian học</t>
  </si>
  <si>
    <t>Bồi dưỡng nghiệp vụ theo dõi diễn biến tài nguyên rừng</t>
  </si>
  <si>
    <t xml:space="preserve">Bồi dưỡng nghiệp vụ kiểm lâm địa bàn </t>
  </si>
  <si>
    <t>Bồi dưỡng nâng cao năng lực trong công tác cấp và quản lý mã số vùng trồng và cơ sở đóng gói phục vụ xuất khẩu; mã vùng trồng lĩnh vực trồng trọt</t>
  </si>
  <si>
    <t>Bồi dưỡng nâng cao chất lượng nguồn nhân lực phục vụ phát triển sản xuất nông nghiệp hữu cơ</t>
  </si>
  <si>
    <t>Tổng kinh phí</t>
  </si>
  <si>
    <t>Nước uống phục vụ lớp học (80 học viên + 01 giảng viên) x 10 ngày = 810 ngày</t>
  </si>
  <si>
    <t xml:space="preserve">Thuê xe đưa đoàn học viên đi thực tế tại các xã, thị trấn trong tỉnh: 2 xe 29 chỗ (xe 29 chỗ mới đi được các xã, thị trấn trong tỉnh) x 01 ngày </t>
  </si>
  <si>
    <r>
      <t xml:space="preserve">Tiền nước uống đồ ăn giữa giờ </t>
    </r>
    <r>
      <rPr>
        <i/>
        <sz val="12"/>
        <rFont val="Times New Roman"/>
        <family val="1"/>
      </rPr>
      <t xml:space="preserve"> (150 người *3 ngày = 450 người)</t>
    </r>
  </si>
  <si>
    <r>
      <t xml:space="preserve">Tiền thuê hội trường </t>
    </r>
    <r>
      <rPr>
        <i/>
        <sz val="12"/>
        <rFont val="Times New Roman"/>
        <family val="1"/>
      </rPr>
      <t>(gồm: Tiền hội trường, tăng âm, loa đài, máy chiếu phục vụ)</t>
    </r>
  </si>
  <si>
    <r>
      <t xml:space="preserve">Tiền bồi dưỡng giảng viên </t>
    </r>
    <r>
      <rPr>
        <i/>
        <sz val="12"/>
        <rFont val="Times New Roman"/>
        <family val="1"/>
      </rPr>
      <t>(Phó trưởng Ban Dân vận Trung ương)</t>
    </r>
  </si>
  <si>
    <r>
      <t xml:space="preserve">Tiền bồi dưỡng giảng viên </t>
    </r>
    <r>
      <rPr>
        <i/>
        <sz val="12"/>
        <rFont val="Times New Roman"/>
        <family val="1"/>
      </rPr>
      <t>(lãnh đạo Ban Dân vận Tỉnh ủy)</t>
    </r>
  </si>
  <si>
    <t>Đã bao gồm trong tiền thuê hội trường.</t>
  </si>
  <si>
    <t>- Theo giá thực tế tại thời điểm thẩm định; 
- Số lượng học viên là 150 người, cần 150 bộ tài liệu phát cho học viên. Thêm 02 bộ tài liệu để lưu trữ.</t>
  </si>
  <si>
    <t>Theo giá thực tế tại thời điểm thẩm định</t>
  </si>
  <si>
    <t xml:space="preserve">Thuê phòng nghỉ cho giảng viên và trợ giảng (2 người): 2 ngày tập huấn + 1 ngày lên trước = 2 tối x 2 người </t>
  </si>
  <si>
    <t>Chi phụ cấp tiền ăn cho giảng viên và trợ giảng: 2 người x 3 ngày (2 ngày tập huấn + 1 ngày lên trước)</t>
  </si>
  <si>
    <t>Thuê phòng nghỉ cho giảng viên và trợ giảng: 3 ngày tập huấn + 1 ngày lên trước = 4 ngày; 3 đêm x 2 người</t>
  </si>
  <si>
    <t>Chi phụ cấp tiền ăn cho giảng viên  và trợ giảng: 2 người; 3 ngày tập huấn + 1 ngày lên trước = 4 ngày</t>
  </si>
  <si>
    <t>Nội dung này nằm trong chi phí thuê hội trường</t>
  </si>
  <si>
    <t>Hỗ trợ kinh phí thuê hội trường (bao gồm cả kinh phí phục vụ)</t>
  </si>
  <si>
    <t>Hỗ trợ phụ cấp tiền ăn của giảng viên giảng dạy; cán bộ, giảng viên coi thi hết phần; chủ nhiệm lớp</t>
  </si>
  <si>
    <t xml:space="preserve">Chi quản lý điều hành 10% </t>
  </si>
  <si>
    <t xml:space="preserve">Chi quản lý điều hành lớp học 10% </t>
  </si>
  <si>
    <t>Theo giá thị trường tại thời điểm thẩm định</t>
  </si>
  <si>
    <t>Hỗ trợ</t>
  </si>
  <si>
    <t>Theo Điều 3 Nghị quyết số 21/2018/NQ-HĐND</t>
  </si>
  <si>
    <t xml:space="preserve">Hỗ trợ chi phí quản lý lớp học theo Điều 3 Nghị quyết số 21/2018/NQ-HĐND. </t>
  </si>
  <si>
    <t>Theo khoản 2 Điều 8 Nghị quyết 06/2021/NQ-HĐND</t>
  </si>
  <si>
    <t>Theo Hướng dẫn số 38-HD/BTCTW ngày 30/3/2005 của Ban Tổ chức Trung ương</t>
  </si>
  <si>
    <t>Nội dung này được chi từ nguồn chi thường xuyên của cơ quan, đơn vị cử học viên tham gia lớp học được quy định tại khoản 4 Điều 3 Nghị quyết số 21/2018/NQ-HĐND.</t>
  </si>
  <si>
    <t xml:space="preserve">Hỗ trợ </t>
  </si>
  <si>
    <t>Theo Điều 3 Nghị quyết số 21/2018/NQ-HĐND.</t>
  </si>
  <si>
    <t>Trong đó phân bổ kinh phí của các năm</t>
  </si>
  <si>
    <t>Biểu số 01</t>
  </si>
  <si>
    <t>Biểu số 02</t>
  </si>
  <si>
    <t>Biểu số 03</t>
  </si>
  <si>
    <t>Biểu số 04</t>
  </si>
  <si>
    <t>Biểu số 05</t>
  </si>
  <si>
    <t>Số kinh phí đã phân bổ tại Nghị quyết số 53/NQ-HĐND</t>
  </si>
  <si>
    <t>Số kinh phí còn phải phân bổ cho đơn vị</t>
  </si>
  <si>
    <t>Lớp bồi dưỡng nâng cao năng lực cho đội ngũ nữ lãnh đạo, quản lý; nữ cán bộ, công chức, viên chức trong diện quy hoạch lãnh đạo các cấp</t>
  </si>
  <si>
    <t>Đơn vị thực hiện</t>
  </si>
  <si>
    <t>Kinh phí đơn vị đề nghị</t>
  </si>
  <si>
    <t xml:space="preserve">THUYẾT MINH DỰ TOÁN KINH PHÍ CÁC LỚP ĐÀO TẠO, TẬP HUẤN CÁN BỘ, CÔNG CHỨC NĂM 2023
DO BAN TỔ CHỨC TỈNH ỦY THỰC HIỆN </t>
  </si>
  <si>
    <t>THUYẾT MINH DỰ TOÁN KINH PHÍ LỚP BỒI DƯỠNG CÁN BỘ, CÔNG CHỨC NĂM 2023
DO BAN DÂN VẬN TỈNH ỦY THỰC HIỆN</t>
  </si>
  <si>
    <t>THUYẾT MINH DỰ TOÁN KINH PHÍ CÁC LỚP ĐÀO TẠO, BỒI DƯỠNG CÁN BỘ, CÔNG CHỨC, VIÊN CHỨC CÁN BỘ, CÔNG CHỨC, VIÊN CHỨC NĂM 2023
 DO TRƯỜNG CHÍNH TRỊ THỰC HIỆN</t>
  </si>
  <si>
    <t>THUYẾT MINH DỰ TOÁN KINH PHÍ CÁC LỚP BỒI DƯỠNG CÁN BỘ, CÔNG CHỨC, VIÊN CHỨC NĂM 2023
 DO SỞ NỘI VỤ THỰC HIỆN</t>
  </si>
  <si>
    <t>THUYẾT MINH DỰ TOÁN KINH PHÍ CÁC LỚP BỒI DƯỠNG CÁN BỘ, CÔNG CHỨC, VIÊN CHỨC NĂM 2023 
DO SỞ NÔNG NGHIỆP VÀ PHÁT TRIỂN NÔNG THÔN THỰC HIỆN</t>
  </si>
  <si>
    <t>Cơ quan chuyên môn thẩm định</t>
  </si>
  <si>
    <t xml:space="preserve"> BIỂU TỔNG HỢP THUYẾT MINH DỰ TOÁN KINH PHÍ CÁC LỚP ĐÀO TẠO, BỒI DƯỠNG CÁN BỘ, CÔNG CHỨC, VIÊN CHỨC NĂM 2023-2024</t>
  </si>
  <si>
    <t>Kinh phí phân bổ năm 2023</t>
  </si>
  <si>
    <t>Kinh phí đã phân bổ tại Nghị quyết số 53/NQ-HĐND</t>
  </si>
  <si>
    <t>7 = 2-1</t>
  </si>
  <si>
    <t>6 =3-5</t>
  </si>
  <si>
    <t>- Hình thức học trực tiếp tại trụ sở Tỉnh ủy, tuy nhiên tại thời điểm hiện tại trụ sở Tỉnh ủy đang sửa chữa lớn nên không có hội trường để phục vụ lớp học. Do đó, đơn vị phải thuê hội trường để tổ chức lớp bồi dưỡng.
- Cơ quan chuyên môn thẩm định theo giá thực tế tại thời điểm thẩm định.</t>
  </si>
  <si>
    <t xml:space="preserve"> BIỂU PHÂN BỔ KINH PHÍ CÁC LỚP ĐÀO TẠO, BỒI DƯỠNG </t>
  </si>
  <si>
    <t>CÁN BỘ, CÔNG CHỨC, VIÊN CHỨC NĂM 2023</t>
  </si>
  <si>
    <t>Văn phòng Tỉnh ủy</t>
  </si>
  <si>
    <t>Đào tạo Cao cấp lý luận chính trị hệ không tập trung</t>
  </si>
  <si>
    <t xml:space="preserve">- Bồi dưỡng nâng cao năng lực cho đội ngũ nữ lãnh đạo, quản lý; nữ cán bộ, công chức, viên chức trong diện quy hoạch lãnh đạo các cấp </t>
  </si>
  <si>
    <t>- Bồi dưỡng kiến thức xây dựng đội ngũ cán bộ, công chức, viên chức trong bối cảnh hội nhập quốc tế và cách mạng công nghiệp 4.0</t>
  </si>
  <si>
    <t>- Bồi dưỡng kỹ năng xây dựng Đề án, kỹ năng hoạch định chính sách cho đội ngũ cán bộ, công chức, viên chức</t>
  </si>
  <si>
    <t>- Đào tạo Trung cấp lý luận chính trị hệ tập trung</t>
  </si>
  <si>
    <t>- Bồi dưỡng nghiệp vụ theo dõi diễn biến tài nguyên rừng</t>
  </si>
  <si>
    <t xml:space="preserve">- Bồi dưỡng nghiệp vụ kiểm lâm địa bàn </t>
  </si>
  <si>
    <t>- Bồi dưỡng nâng cao năng lực trong công tác cấp và quản lý mã số vùng trồng và cơ sở đóng gói phục vụ xuất khẩu; mã vùng trồng lĩnh vực trồng trọt</t>
  </si>
  <si>
    <t>- Bồi dưỡng nâng cao chất lượng nguồn nhân lực phục vụ phát triển sản xuất nông nghiệp hữu cơ</t>
  </si>
  <si>
    <t>(Kèm theo Tờ trình số:      /TTr-UBND  ngày       tháng 02 năm 2023 của Ủy ban nhân dân tỉnh Bắc Kạn)</t>
  </si>
  <si>
    <t>(Kèm theo Báo cáo thuyết minh)</t>
  </si>
  <si>
    <t>Biểu số 06</t>
  </si>
  <si>
    <t>Chi tiết theo Biểu số 04</t>
  </si>
  <si>
    <t>Chi tiết theo Biểu số 02</t>
  </si>
  <si>
    <t>Chi tiết theo Biểu số 03</t>
  </si>
  <si>
    <t>Chi tiết theo Biểu số 05</t>
  </si>
  <si>
    <t>Chi tiết theo Biểu số 06</t>
  </si>
  <si>
    <t>- Đào tạo Trung cấp lý luận chính trị không tập trung, mở tại Trường Chính trị tỉnh</t>
  </si>
  <si>
    <t>- Đào tạo Trung cấp lý luận chính trị không tập trung, mở tại huyện Chợ Đồn</t>
  </si>
  <si>
    <t>Lớp bồi dưỡng đối với ngạch chuyên viên và tương đương</t>
  </si>
  <si>
    <t>Bồi dưỡng đối với ngạch chuyên viên và tương đương</t>
  </si>
  <si>
    <t>Lớp bồi dưỡng đối với lãnh đạo, quản lý cấp phòng và tương đương</t>
  </si>
  <si>
    <t>Học phí đào tạo năm học 2023-2024 (từ tháng 10/2023 đến tháng 5/2024)</t>
  </si>
  <si>
    <t>Học phí đào tạo năm học 2024-2025 (từ tháng 8/2024 đến tháng 5/2025)</t>
  </si>
  <si>
    <t>Bồi dưỡng đối với lãnh đạo, quản lý cấp phòng và tương đương</t>
  </si>
  <si>
    <t>- Bồi dưỡng đối với lãnh đạo, quản lý cấp phòng và tương đương</t>
  </si>
  <si>
    <t>- Bồi dưỡng đối với ngạch chuyên viên và tương đương</t>
  </si>
  <si>
    <t>- Số lớp: 02 lớp 
- Số học viên: 90 người/lớp (trong đó: Công chức 80 người, viên chức 10 người)
- Địa điểm học: Trường Chính trị tỉnh
- Thời gian học: 10 ngày</t>
  </si>
  <si>
    <t>Công tác phí đoàn cán bộ, viên chức đưa đoàn đi nghiên cứu thực tế (cả lái xe)</t>
  </si>
  <si>
    <t>Tiền phục vụ Hội trường (vệ sinh, tăng âm, loa)</t>
  </si>
  <si>
    <t>Vật tư văn phòng (Văn phòng phẩm, giấy,chổi lau nhà, chổi WC, nước tẩy WC, nước lau sàn phòng học, giấy vệ sinh, ….)</t>
  </si>
  <si>
    <t>Chi in và đóng bìa tài liệu 3000 đồng x 104 quyển</t>
  </si>
  <si>
    <t>Chi thuê hội trường bảo đảm cho 102 người tham gia bồi dưỡng (bao gồm cả vệ sinh hội trường, trông xe)</t>
  </si>
  <si>
    <t>- Số lớp: 01 lớp
- Số học viên: 102 người (trong đó: Công chức 90 người, viên chức 12 người)
- Thời gian học: 02 ngày</t>
  </si>
  <si>
    <t>- Số lớp: 01 lớp
- Số học viên: 92 người (trong đó: Công chức 80 người, viên chức 12 người)
- Thời gian học: 03 ngày</t>
  </si>
  <si>
    <t>Chi phô tô tài liệu cho đại biểu (350 đồng/trang x 150 trang x 94 cuốn)</t>
  </si>
  <si>
    <t>Thuê xe đưa đón giảng viên từ Hà Nội lên Bắc Kạn và ngược lại (2 chuyến với 4 lượt đi)</t>
  </si>
  <si>
    <t xml:space="preserve">Chi quản lý điều hành: 02 người x 200.000/ngày x 3 ngày </t>
  </si>
  <si>
    <t>Theo Điều 3 Nghị quyết số 21/2018/NQ-HĐND ngày 10/12/2018 của HĐND tỉnh (Nghị quyết số 21/2018/NQ-HĐND)</t>
  </si>
  <si>
    <t xml:space="preserve">Tối </t>
  </si>
  <si>
    <t>- Số lớp: 01 lớp
- Số học viên: 40 người
- Thời gian học: 02 ngày</t>
  </si>
  <si>
    <t>Chi vật tư văn phòng thực hiện các nhiệm vụ học tập, thảo luận: Giấy (A0, A4, giấy màu), bút dạ viết giấy, bút bi, vở</t>
  </si>
  <si>
    <t>Tối</t>
  </si>
  <si>
    <t>- Số lớp: 01 lớp
- Số học viên: 45 người
- Thời gian học: 04 ngày</t>
  </si>
  <si>
    <t>Chi phô tô tài liệu cho học viên và lưu hồ sơ (350 đồng/trang x 150 trang) x 47 cuốn</t>
  </si>
  <si>
    <t>Chi phô tô tài liệu cho học viên và lưu hồ sơ (350đồng/trang x 150 trang) x 32 cuốn</t>
  </si>
  <si>
    <t>- Số lớp: 01 lớp
- Số học viên: 30 người
- Thời gian học: 05 ngày</t>
  </si>
  <si>
    <t>Chi vật tư văn phòng thực hiện các nhiệm vụ quản lý,  học tập, thảo luận: Giấy (A0, A4, giấy màu), bút, phấn</t>
  </si>
  <si>
    <t>- Số ngày học được tính: 22 ngày/tháng x 6 tháng học = 132 ngày, làm tròn: 130 ngày
- Theo giá thực tế tại thời điểm thẩm định</t>
  </si>
  <si>
    <t>- Số lớp: 01 lớp 
- Số học viên: 50 người
- Địa điểm học: Trường Chính trị tỉnh
- Thời gian học: 20 ngày</t>
  </si>
  <si>
    <t>Theo Điều 3 Nghị quyết số 21/2018/NQ-HĐND ngày 10/12/2023 của HĐND tỉnh (Nghị quyết số 21/2018/NQ-HĐND)</t>
  </si>
  <si>
    <t>- Số lớp: 01 lớp
- Số học viên: 80 người
- Địa điểm học: Trường Chính trị tỉnh
- Thời gian học: 14 tháng [trong đó: Năm 2023: 06 tháng, từ tháng 6 đến tháng 12 (tháng 7 nghỉ hè); năm 2024: 8 tháng, từ tháng 01 đến tháng 9 (tháng 7 nghỉ hè)]
- 14 tháng học hệ không tập trung tương đương với 06 tháng học hệ tập trung</t>
  </si>
  <si>
    <t>- Số lớp: 01 lớp 
- Số học viên: 50 người
- Địa điểm học: Trường Chính trị tỉnh
- Thời gian học: 06 tháng</t>
  </si>
  <si>
    <t>- Các nội dung này thuộc nội dung các chi phí đã được bố trí kinh phí tại gạch đầu dòng thứ 1 số thứ tự 3</t>
  </si>
  <si>
    <t>Vật tư văn phòng (Văn phòng phẩm, giấy, chổi lau nhà, chổi WC, nước tẩy WC, nước lau sàn phòng học, giấy vệ sinh)</t>
  </si>
  <si>
    <t>Ban Quản lý lớp bồi dưỡng:
- Ủy viên Ban quản lý lớp (Phó Trưởng phòng TCHC không giữ ngạch giảng viên): 10 giờ lao động
- Chủ nhiệm lớp (chuyên viên phòng quản lý đào tạo và nghiên cứu khoa học không giữ ngạch giảng viên): 16 giờ lao động</t>
  </si>
  <si>
    <t>Ban Quản lý lớp bồi dưỡng:
Ủy viên Ban quản lý lớp (Phó Trưởng phòng TCHC không giữ ngạch giảng viên): 20 giờ lao động
- Chủ nhiệm lớp (Chuyên viên phòng Quản lý đào tạo và nghiên cứu khoa học không giữ ngạch giảng viên): 24 giờ lao động</t>
  </si>
  <si>
    <t>Theo khoản 2 Điều 8 Nghị quyết 06/2021/NQ-HĐND ngày 07/12/2021 của HĐND tỉnh</t>
  </si>
  <si>
    <t xml:space="preserve">Hỗ trợ chi phí quản lý lớp học theo Điều 3 Nghị quyết số 21/2018/NQ-HĐND </t>
  </si>
  <si>
    <t>Cơ quan chuyên môn không thẩm định nội dung này. Lý do: Đơn vị chưa xây dựng định mức kinh tế-kỹ thuật đối với các dịch vụ sự nghiệp công sử dụng ngân sách đã được Hội đồng nhân dân tỉnh phê duyệt tại Nghị quyết số 95/NQ-HĐND ngày 07/12/2021 quy định danh mục dịch vụ sự nghiệp công sử dụng ngân sách nhà nước trên địa bàn tỉnh Bắc Kạn nên việc phát sinh kinh phí dạy vượt giờ của giảng viên năm 2023 đơn vị tự cân đối trong kinh phí đã được HĐND tỉnh giao tại Nghị quyết số 53/NQ-HĐND ngày 09/12/2022 của HĐND tỉnh</t>
  </si>
  <si>
    <t>- Số lớp: 01 lớp 
- Số học viên: 80 người
- Địa điểm học: huyện Chợ Đồn
- Thời gian học: 14 tháng, trong đó: Năm 2023 là 06 tháng, từ tháng 6 đến tháng 12 (tháng 7 nghỉ hè); năm 2024 là 8 tháng, từ tháng 01 đến tháng 9, tháng 7 nghỉ hè
- 14 tháng học hệ không tập trung tương đương với 06 tháng học hệ tập trung</t>
  </si>
  <si>
    <t>- Số lớp: 01 lớp
- Số học viên: 102 người (trong đó: công chức 90 người, viên chức: 12 người)
- Thời gian học: 02 ngày</t>
  </si>
  <si>
    <t>Chi vật tư văn phòng thực hiện các nhiệm vụ học tập, thảo luận: Giấy (A0, A4, giấy màu), bút, phấn, pin mic</t>
  </si>
  <si>
    <t>Chi thù lao giảng viên (Đối tượng là phó giáo sư, tiến sĩ )</t>
  </si>
  <si>
    <t>Chi nước uống cho đại biểu đến dự bế giảng</t>
  </si>
  <si>
    <t>Chi nước uống cho đại biểu đến dự khai giảng</t>
  </si>
  <si>
    <t>Tuýp chữ khai giảng, bế giảng</t>
  </si>
  <si>
    <t>Kinh phí đã phân bổ tại Nghị quyết số 53/NQ-HĐND ngày 09/12/2022 của HĐND tỉnh</t>
  </si>
  <si>
    <t>Thuê hội trường làm điểm cầu tại tỉnh</t>
  </si>
  <si>
    <t>- Số lớp: 01 lớp
- Số học viên: 1400 người
- Thời gian học: 02 ngày
- Hình thức học: trực tuyến, 01 điểm cầu tại Hội trường tỉnh</t>
  </si>
  <si>
    <t>- Số học viên: 39 người, trong đó ngân sách nhà nước đảm bảo 20 người
- Thời gian học: 18 tháng</t>
  </si>
  <si>
    <t>- Số lượng học viên tham gia học theo nhu cầu do Ban Tổ chức Tỉnh ủy trình Thường trực Tỉnh ủy phê duyệt
- Định mức (Đơn giá) áp dụng theo bảng 2 Điều 1 Quyết định số 5064-QĐ/HVCTQG ngày 27/10/2021 của Học viên Chính trị quốc gia Hồ Chí Minh về việc ban hành định mức thu học phí các hệ đào tạo từ năm học 2021-2022 đến năm học 2025-2026 và hướng dẫn chính sách miễn, giảm học phí trong hệ thống Học viện Chính trị quốc gia Hồ Chính Minh</t>
  </si>
  <si>
    <t>- Số lớp: 01 lớp
- Số học viên: 150 người
- Thời gian học: 03 ngày</t>
  </si>
  <si>
    <t>Chi thù lao giảng viên, báo cáo viên đã bao gồm cả tiền thù lao soạn giáo án bài giảng quy định tại khoản 1, Điều 3 Nghị quyết số 21/2018/NQ-HĐND ngày 10/12/2018 của HĐND tỉnh (Nghị quyết số 21/2018/NQ-HĐND), do đó Cơ quan chuyên môn không thẩm định nội dung này.</t>
  </si>
  <si>
    <r>
      <t xml:space="preserve">Tiền phô tô tài liệu </t>
    </r>
    <r>
      <rPr>
        <i/>
        <sz val="12"/>
        <rFont val="Times New Roman"/>
        <family val="1"/>
      </rPr>
      <t>(1 bộ tài liệu gồm cả bìa, đóng quyển 100 trang/bộ x 350 đồng/trang = 35.000 đồng; đóng bìa: 3.000 đồng/quyển. Tổng cộng 38.000 đồng/quyển)</t>
    </r>
  </si>
  <si>
    <t>Tiền xăng xe đưa báo cáo viên: Bắc Kạn-Hà Nội 200km x 04 lượt x 0,16 lít/100km= 128 lít</t>
  </si>
  <si>
    <r>
      <t xml:space="preserve">Hỗ trợ tiền ăn tổng kết lớp </t>
    </r>
    <r>
      <rPr>
        <i/>
        <sz val="12"/>
        <rFont val="Times New Roman"/>
        <family val="1"/>
      </rPr>
      <t>(học viên, ban tổ chức lớp, đại biểu mời…)</t>
    </r>
  </si>
  <si>
    <r>
      <t xml:space="preserve">Tiền phụ cấp công tác phí cho lái xe, cán bộ ban đi đón, đưa giảng viên trung ương </t>
    </r>
    <r>
      <rPr>
        <i/>
        <sz val="12"/>
        <rFont val="Times New Roman"/>
        <family val="1"/>
      </rPr>
      <t>(02 người x 02 ngày)</t>
    </r>
  </si>
  <si>
    <t>Cơ quan chuyên môn thẩm định chi phí quản lý trực tiếp lớp học theo khoản 8, Điều 3 Nghị quyết số 21/2018/NQ-HĐND</t>
  </si>
  <si>
    <t xml:space="preserve"> Chi phí tiền ăn cho học viên do Thủ trưởng cơ quan, đơn vị cử cán bộ, công chức đi bồi dưỡng quyết định từ nguồn kinh phí của đơn vị mình quy định tại khoản 4, Điều 3 Nghị quyết số 21/2018/NQ-HĐND, nên cơ quan chuyên môn không thẩm định kinh phí nội dung này</t>
  </si>
  <si>
    <t>Vật tư văn phòng phẩm (chổi lau nhà, chổi WC, giấy, phấn, míc….)</t>
  </si>
  <si>
    <t>Công tác phí hội đồng coi thi và thanh tra thi tốt nghiệp (16 người x 02 ngày)</t>
  </si>
  <si>
    <t>Thuê xe hội đồng coi thi và thanh tra thi tốt nghiệp (01 xe 16 chỗ ngồi)</t>
  </si>
  <si>
    <t>Thuê phòng nghỉ hội đồng coi thi và thanh tra thi tốt nghiệp (16 người x 01 đêm)</t>
  </si>
  <si>
    <t>Xăng xe đoàn cán bộ, viên chức đưa đoàn đi nghiên cứu thực tế (xe 07 chỗ ngồi)</t>
  </si>
  <si>
    <t>Tiền phục vụ hội trường (vệ sinh, tăng âm, loa)</t>
  </si>
  <si>
    <t>Chi thù lao giảng viên (Đối tượng là Phó giáo sư, Tiến sĩ, Viện trưởng)</t>
  </si>
  <si>
    <t>Chi thuê hội trường</t>
  </si>
  <si>
    <t>Chi thuê hội trường, phục vụ</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</si>
</sst>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00_-;\-* #,##0.00_-;_-* &quot;-&quot;??_-;_-@_-"/>
    <numFmt numFmtId="166" formatCode="_(* #,##0_);_(* \(#,##0\);_(* &quot;-&quot;??_);_(@_)"/>
    <numFmt numFmtId="167" formatCode="#,##0_ ;\-#,##0\ "/>
  </numFmts>
  <fonts count="34" x14ac:knownFonts="1">
    <font>
      <sz val="11"/>
      <color theme="1"/>
      <name val="Calibri"/>
      <family val="2"/>
      <scheme val="minor"/>
    </font>
    <font>
      <sz val="11"/>
      <color theme="1"/>
      <name val="Calibri"/>
      <family val="2"/>
      <scheme val="minor"/>
    </font>
    <font>
      <sz val="14"/>
      <name val="Times New Roman"/>
      <family val="1"/>
    </font>
    <font>
      <b/>
      <sz val="14"/>
      <name val="Times New Roman"/>
      <family val="1"/>
    </font>
    <font>
      <i/>
      <sz val="14"/>
      <name val="Times New Roman"/>
      <family val="1"/>
    </font>
    <font>
      <b/>
      <sz val="13"/>
      <name val="Times New Roman"/>
      <family val="1"/>
    </font>
    <font>
      <sz val="12"/>
      <name val="Times New Roman"/>
      <family val="1"/>
    </font>
    <font>
      <sz val="12"/>
      <color theme="1"/>
      <name val="Times New Roman"/>
      <family val="2"/>
    </font>
    <font>
      <b/>
      <sz val="14"/>
      <color indexed="8"/>
      <name val="Times New Roman"/>
      <family val="1"/>
      <charset val="163"/>
    </font>
    <font>
      <i/>
      <sz val="12"/>
      <name val="Times New Roman"/>
      <family val="1"/>
    </font>
    <font>
      <i/>
      <sz val="14"/>
      <color theme="1"/>
      <name val="Times New Roman"/>
      <family val="1"/>
      <charset val="163"/>
    </font>
    <font>
      <b/>
      <sz val="12"/>
      <color indexed="8"/>
      <name val="Times New Roman"/>
      <family val="1"/>
    </font>
    <font>
      <b/>
      <sz val="12"/>
      <color theme="1"/>
      <name val="Times New Roman"/>
      <family val="1"/>
    </font>
    <font>
      <b/>
      <sz val="12"/>
      <name val="Times New Roman"/>
      <family val="1"/>
    </font>
    <font>
      <sz val="10"/>
      <name val="Arial"/>
      <family val="2"/>
    </font>
    <font>
      <sz val="12"/>
      <color theme="1"/>
      <name val="Times New Roman"/>
      <family val="1"/>
    </font>
    <font>
      <sz val="13"/>
      <name val="Times New Roman"/>
      <family val="1"/>
    </font>
    <font>
      <sz val="11"/>
      <name val="Times New Roman"/>
      <family val="1"/>
    </font>
    <font>
      <sz val="13"/>
      <name val="Times New Roman"/>
      <family val="1"/>
    </font>
    <font>
      <i/>
      <sz val="13"/>
      <name val="Times New Roman"/>
      <family val="1"/>
    </font>
    <font>
      <b/>
      <sz val="13"/>
      <color rgb="FFFF0000"/>
      <name val="Times New Roman"/>
      <family val="1"/>
    </font>
    <font>
      <sz val="13"/>
      <color theme="1"/>
      <name val="Times New Roman"/>
      <family val="1"/>
    </font>
    <font>
      <b/>
      <sz val="13"/>
      <color theme="1"/>
      <name val="Times New Roman"/>
      <family val="1"/>
    </font>
    <font>
      <sz val="8"/>
      <name val="Calibri"/>
      <family val="2"/>
      <scheme val="minor"/>
    </font>
    <font>
      <sz val="11"/>
      <color theme="1"/>
      <name val="Times New Roman"/>
      <family val="1"/>
    </font>
    <font>
      <b/>
      <sz val="10"/>
      <name val="Arial"/>
      <family val="2"/>
    </font>
    <font>
      <sz val="11"/>
      <color rgb="FFFF0000"/>
      <name val="Times New Roman"/>
      <family val="1"/>
    </font>
    <font>
      <sz val="14"/>
      <color theme="1"/>
      <name val="Times New Roman"/>
      <family val="1"/>
    </font>
    <font>
      <b/>
      <sz val="14"/>
      <color indexed="8"/>
      <name val="Times New Roman"/>
      <family val="1"/>
    </font>
    <font>
      <i/>
      <sz val="14"/>
      <color theme="1"/>
      <name val="Times New Roman"/>
      <family val="1"/>
    </font>
    <font>
      <b/>
      <sz val="14"/>
      <color rgb="FFFF0000"/>
      <name val="Times New Roman"/>
      <family val="1"/>
    </font>
    <font>
      <sz val="12"/>
      <name val="Arial"/>
      <family val="2"/>
    </font>
    <font>
      <b/>
      <sz val="12"/>
      <name val="Arial"/>
      <family val="2"/>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bottom/>
      <diagonal/>
    </border>
  </borders>
  <cellStyleXfs count="6">
    <xf numFmtId="0" fontId="0" fillId="0" borderId="0"/>
    <xf numFmtId="165" fontId="1" fillId="0" borderId="0" applyFont="0" applyFill="0" applyBorder="0" applyAlignment="0" applyProtection="0"/>
    <xf numFmtId="0" fontId="7" fillId="0" borderId="0"/>
    <xf numFmtId="0" fontId="14" fillId="0" borderId="0"/>
    <xf numFmtId="164" fontId="16" fillId="0" borderId="0" applyFont="0" applyFill="0" applyBorder="0" applyAlignment="0" applyProtection="0"/>
    <xf numFmtId="9" fontId="1" fillId="0" borderId="0" applyFont="0" applyFill="0" applyBorder="0" applyAlignment="0" applyProtection="0"/>
  </cellStyleXfs>
  <cellXfs count="427">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5"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6" fillId="0" borderId="12" xfId="0" applyFont="1" applyBorder="1" applyAlignment="1">
      <alignment horizontal="center" vertical="center"/>
    </xf>
    <xf numFmtId="0" fontId="0" fillId="0" borderId="0" xfId="0" applyAlignment="1">
      <alignment vertical="center"/>
    </xf>
    <xf numFmtId="0" fontId="4" fillId="2" borderId="0" xfId="0" applyFont="1" applyFill="1" applyAlignment="1">
      <alignment vertical="center" wrapText="1"/>
    </xf>
    <xf numFmtId="0" fontId="4" fillId="2" borderId="0" xfId="0" applyFont="1" applyFill="1" applyAlignment="1">
      <alignment vertical="center"/>
    </xf>
    <xf numFmtId="3" fontId="4" fillId="2" borderId="0" xfId="0" applyNumberFormat="1" applyFont="1" applyFill="1" applyAlignment="1">
      <alignment horizontal="center" vertical="center" wrapText="1"/>
    </xf>
    <xf numFmtId="166" fontId="6" fillId="2" borderId="12" xfId="1" applyNumberFormat="1" applyFont="1" applyFill="1" applyBorder="1" applyAlignment="1">
      <alignment horizontal="left" vertical="center" wrapText="1"/>
    </xf>
    <xf numFmtId="166" fontId="6" fillId="2" borderId="12" xfId="1" applyNumberFormat="1" applyFont="1" applyFill="1" applyBorder="1" applyAlignment="1">
      <alignment horizontal="center" vertical="center" wrapText="1"/>
    </xf>
    <xf numFmtId="3" fontId="6" fillId="2" borderId="12" xfId="1" applyNumberFormat="1" applyFont="1" applyFill="1" applyBorder="1" applyAlignment="1">
      <alignment horizontal="right" vertical="center" wrapText="1"/>
    </xf>
    <xf numFmtId="0" fontId="6" fillId="2" borderId="12" xfId="0" applyFont="1" applyFill="1" applyBorder="1" applyAlignment="1">
      <alignment horizontal="center" vertical="center" wrapText="1"/>
    </xf>
    <xf numFmtId="3" fontId="6" fillId="2" borderId="12" xfId="0" applyNumberFormat="1" applyFont="1" applyFill="1" applyBorder="1" applyAlignment="1">
      <alignment horizontal="center" vertical="center" wrapText="1"/>
    </xf>
    <xf numFmtId="3" fontId="6" fillId="2" borderId="12" xfId="0" applyNumberFormat="1" applyFont="1" applyFill="1" applyBorder="1" applyAlignment="1">
      <alignment horizontal="right" vertical="center" wrapText="1"/>
    </xf>
    <xf numFmtId="3" fontId="6" fillId="2" borderId="12" xfId="0" applyNumberFormat="1" applyFont="1" applyFill="1" applyBorder="1" applyAlignment="1">
      <alignment horizontal="right" vertical="center"/>
    </xf>
    <xf numFmtId="2" fontId="6" fillId="2" borderId="12" xfId="0" applyNumberFormat="1" applyFont="1" applyFill="1" applyBorder="1" applyAlignment="1">
      <alignment horizontal="center" vertical="center" wrapText="1"/>
    </xf>
    <xf numFmtId="0" fontId="6" fillId="2" borderId="12" xfId="0" applyFont="1" applyFill="1" applyBorder="1" applyAlignment="1">
      <alignment horizontal="center" vertical="center"/>
    </xf>
    <xf numFmtId="0" fontId="8" fillId="0" borderId="0" xfId="2" applyFont="1" applyAlignment="1">
      <alignment vertical="center" wrapText="1"/>
    </xf>
    <xf numFmtId="0" fontId="0" fillId="0" borderId="0" xfId="0" applyAlignment="1">
      <alignment vertical="center" wrapText="1"/>
    </xf>
    <xf numFmtId="0" fontId="5" fillId="2" borderId="12" xfId="0" applyFont="1" applyFill="1" applyBorder="1" applyAlignment="1">
      <alignment horizontal="center" vertical="center"/>
    </xf>
    <xf numFmtId="0" fontId="5" fillId="2" borderId="12" xfId="0" applyFont="1" applyFill="1" applyBorder="1" applyAlignment="1">
      <alignment vertical="center" wrapText="1"/>
    </xf>
    <xf numFmtId="0" fontId="5" fillId="2" borderId="12" xfId="0" applyFont="1" applyFill="1" applyBorder="1" applyAlignment="1">
      <alignment horizontal="center" vertical="center" wrapText="1"/>
    </xf>
    <xf numFmtId="0" fontId="18" fillId="2" borderId="12" xfId="0" applyFont="1" applyFill="1" applyBorder="1" applyAlignment="1">
      <alignment horizontal="center" vertical="center"/>
    </xf>
    <xf numFmtId="0" fontId="18" fillId="2" borderId="12" xfId="0" applyFont="1" applyFill="1" applyBorder="1" applyAlignment="1">
      <alignment horizontal="left" vertical="center" wrapText="1"/>
    </xf>
    <xf numFmtId="0" fontId="18" fillId="2" borderId="12" xfId="0" quotePrefix="1" applyFont="1" applyFill="1" applyBorder="1" applyAlignment="1">
      <alignment horizontal="center" vertical="center"/>
    </xf>
    <xf numFmtId="0" fontId="5" fillId="2" borderId="12" xfId="0" applyFont="1" applyFill="1" applyBorder="1" applyAlignment="1">
      <alignment horizontal="left" vertical="center" wrapText="1"/>
    </xf>
    <xf numFmtId="0" fontId="18" fillId="2" borderId="12"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3" xfId="0" applyFont="1" applyFill="1" applyBorder="1" applyAlignment="1">
      <alignment horizontal="left" vertical="center" wrapText="1"/>
    </xf>
    <xf numFmtId="0" fontId="5" fillId="2" borderId="16" xfId="0" applyFont="1" applyFill="1" applyBorder="1" applyAlignment="1">
      <alignment horizontal="center" vertical="center"/>
    </xf>
    <xf numFmtId="0" fontId="5" fillId="2" borderId="16" xfId="0" applyFont="1" applyFill="1" applyBorder="1" applyAlignment="1">
      <alignment vertical="center"/>
    </xf>
    <xf numFmtId="0" fontId="18" fillId="2" borderId="0" xfId="0" applyFont="1" applyFill="1" applyAlignment="1">
      <alignment vertical="center"/>
    </xf>
    <xf numFmtId="0" fontId="20" fillId="2" borderId="0" xfId="0" applyFont="1" applyFill="1" applyAlignment="1">
      <alignment horizontal="center" vertical="center" wrapText="1"/>
    </xf>
    <xf numFmtId="0" fontId="20" fillId="2" borderId="0" xfId="0" applyFont="1" applyFill="1" applyAlignment="1">
      <alignment horizontal="right" vertical="center" wrapText="1"/>
    </xf>
    <xf numFmtId="0" fontId="21" fillId="0" borderId="0" xfId="0" applyFont="1" applyAlignment="1">
      <alignment vertical="center"/>
    </xf>
    <xf numFmtId="3" fontId="22" fillId="0" borderId="16" xfId="0" applyNumberFormat="1" applyFont="1" applyBorder="1" applyAlignment="1">
      <alignment vertical="center"/>
    </xf>
    <xf numFmtId="0" fontId="22" fillId="0" borderId="0" xfId="0" applyFont="1" applyAlignment="1">
      <alignment vertical="center"/>
    </xf>
    <xf numFmtId="3" fontId="22" fillId="0" borderId="12" xfId="0" applyNumberFormat="1" applyFont="1" applyBorder="1" applyAlignment="1">
      <alignment vertical="center"/>
    </xf>
    <xf numFmtId="3" fontId="21" fillId="0" borderId="12" xfId="0" applyNumberFormat="1" applyFont="1" applyBorder="1" applyAlignment="1">
      <alignment vertical="center"/>
    </xf>
    <xf numFmtId="3" fontId="22" fillId="0" borderId="13" xfId="0" applyNumberFormat="1" applyFont="1" applyBorder="1" applyAlignment="1">
      <alignment vertical="center"/>
    </xf>
    <xf numFmtId="3" fontId="22" fillId="0" borderId="6" xfId="0" applyNumberFormat="1" applyFont="1" applyBorder="1" applyAlignment="1">
      <alignment vertical="center"/>
    </xf>
    <xf numFmtId="0" fontId="21" fillId="0" borderId="0" xfId="0" applyFont="1" applyAlignment="1">
      <alignment horizontal="center" vertical="center"/>
    </xf>
    <xf numFmtId="0" fontId="22" fillId="0" borderId="6" xfId="0" applyFont="1" applyBorder="1" applyAlignment="1">
      <alignment horizontal="center" vertical="center" wrapText="1"/>
    </xf>
    <xf numFmtId="3" fontId="22" fillId="0" borderId="16" xfId="0" applyNumberFormat="1" applyFont="1" applyBorder="1" applyAlignment="1">
      <alignment horizontal="center" vertical="center" wrapText="1"/>
    </xf>
    <xf numFmtId="3" fontId="22" fillId="0" borderId="12" xfId="0" applyNumberFormat="1" applyFont="1" applyBorder="1" applyAlignment="1">
      <alignment horizontal="center" vertical="center" wrapText="1"/>
    </xf>
    <xf numFmtId="3" fontId="22" fillId="0" borderId="13" xfId="0" applyNumberFormat="1" applyFont="1" applyBorder="1" applyAlignment="1">
      <alignment horizontal="center" vertical="center" wrapText="1"/>
    </xf>
    <xf numFmtId="0" fontId="21" fillId="0" borderId="0" xfId="0" applyFont="1" applyAlignment="1">
      <alignment horizontal="center" vertical="center" wrapText="1"/>
    </xf>
    <xf numFmtId="3" fontId="13" fillId="0" borderId="6" xfId="3" applyNumberFormat="1" applyFont="1" applyBorder="1" applyAlignment="1">
      <alignment horizontal="center" vertical="center" wrapText="1"/>
    </xf>
    <xf numFmtId="3" fontId="13" fillId="0" borderId="6" xfId="4" applyNumberFormat="1" applyFont="1" applyBorder="1" applyAlignment="1">
      <alignment horizontal="center" vertical="center" wrapText="1"/>
    </xf>
    <xf numFmtId="0" fontId="4" fillId="2" borderId="0" xfId="0" applyFont="1" applyFill="1" applyAlignment="1">
      <alignment horizontal="center" vertical="center" wrapText="1"/>
    </xf>
    <xf numFmtId="3" fontId="2" fillId="2" borderId="0" xfId="0" applyNumberFormat="1" applyFont="1" applyFill="1" applyAlignment="1">
      <alignment horizontal="center"/>
    </xf>
    <xf numFmtId="0" fontId="2" fillId="2" borderId="0" xfId="0" applyFont="1" applyFill="1"/>
    <xf numFmtId="166" fontId="3" fillId="2" borderId="0" xfId="1" applyNumberFormat="1" applyFont="1" applyFill="1" applyAlignment="1">
      <alignment vertical="center" wrapText="1"/>
    </xf>
    <xf numFmtId="166" fontId="3" fillId="2" borderId="0" xfId="1" applyNumberFormat="1" applyFont="1" applyFill="1"/>
    <xf numFmtId="166" fontId="6" fillId="2" borderId="0" xfId="1" applyNumberFormat="1" applyFont="1" applyFill="1" applyBorder="1"/>
    <xf numFmtId="166" fontId="6" fillId="2" borderId="0" xfId="1" applyNumberFormat="1" applyFont="1" applyFill="1"/>
    <xf numFmtId="166" fontId="6" fillId="2" borderId="0" xfId="1" applyNumberFormat="1" applyFont="1" applyFill="1" applyBorder="1" applyAlignment="1">
      <alignment horizontal="center" vertical="center" wrapText="1"/>
    </xf>
    <xf numFmtId="166" fontId="13" fillId="2" borderId="0" xfId="1" applyNumberFormat="1" applyFont="1" applyFill="1" applyBorder="1" applyAlignment="1">
      <alignment horizontal="center" vertical="center" wrapText="1"/>
    </xf>
    <xf numFmtId="166" fontId="13" fillId="2" borderId="0" xfId="1" applyNumberFormat="1" applyFont="1" applyFill="1" applyAlignment="1">
      <alignment horizontal="center"/>
    </xf>
    <xf numFmtId="3" fontId="13" fillId="2" borderId="12" xfId="1" applyNumberFormat="1" applyFont="1" applyFill="1" applyBorder="1" applyAlignment="1">
      <alignment horizontal="center" vertical="center"/>
    </xf>
    <xf numFmtId="166" fontId="13" fillId="2" borderId="12" xfId="1" applyNumberFormat="1" applyFont="1" applyFill="1" applyBorder="1" applyAlignment="1">
      <alignment horizontal="center" vertical="center" wrapText="1"/>
    </xf>
    <xf numFmtId="3" fontId="13" fillId="2" borderId="13" xfId="1" applyNumberFormat="1" applyFont="1" applyFill="1" applyBorder="1" applyAlignment="1">
      <alignment horizontal="right" vertical="center" wrapText="1"/>
    </xf>
    <xf numFmtId="3" fontId="6" fillId="2" borderId="0" xfId="0" applyNumberFormat="1" applyFont="1" applyFill="1" applyAlignment="1">
      <alignment horizontal="center"/>
    </xf>
    <xf numFmtId="0" fontId="6" fillId="2" borderId="0" xfId="0" applyFont="1" applyFill="1"/>
    <xf numFmtId="166" fontId="6" fillId="2" borderId="0" xfId="0" applyNumberFormat="1" applyFont="1" applyFill="1"/>
    <xf numFmtId="0" fontId="6" fillId="2" borderId="0" xfId="0" applyFont="1" applyFill="1" applyAlignment="1">
      <alignment horizontal="center"/>
    </xf>
    <xf numFmtId="3" fontId="13" fillId="2" borderId="13" xfId="1" applyNumberFormat="1" applyFont="1" applyFill="1" applyBorder="1" applyAlignment="1">
      <alignment horizontal="center" vertical="center"/>
    </xf>
    <xf numFmtId="166" fontId="13" fillId="2" borderId="13" xfId="1" applyNumberFormat="1" applyFont="1" applyFill="1" applyBorder="1" applyAlignment="1">
      <alignment horizontal="center" vertical="center" wrapText="1"/>
    </xf>
    <xf numFmtId="3" fontId="6" fillId="2" borderId="12" xfId="1" applyNumberFormat="1" applyFont="1" applyFill="1" applyBorder="1" applyAlignment="1">
      <alignment horizontal="center" vertical="center"/>
    </xf>
    <xf numFmtId="3" fontId="13" fillId="2" borderId="12" xfId="1" applyNumberFormat="1" applyFont="1" applyFill="1" applyBorder="1" applyAlignment="1">
      <alignment horizontal="right" vertical="center" wrapText="1"/>
    </xf>
    <xf numFmtId="3" fontId="2" fillId="2" borderId="0" xfId="0" applyNumberFormat="1" applyFont="1" applyFill="1" applyAlignment="1">
      <alignment horizontal="right"/>
    </xf>
    <xf numFmtId="3" fontId="4" fillId="2" borderId="0" xfId="0" applyNumberFormat="1" applyFont="1" applyFill="1" applyAlignment="1">
      <alignment horizontal="right" vertical="center" wrapText="1"/>
    </xf>
    <xf numFmtId="3" fontId="6" fillId="2" borderId="0" xfId="0" applyNumberFormat="1" applyFont="1" applyFill="1" applyAlignment="1">
      <alignment horizontal="right"/>
    </xf>
    <xf numFmtId="166" fontId="6" fillId="2" borderId="13" xfId="1" applyNumberFormat="1" applyFont="1" applyFill="1" applyBorder="1" applyAlignment="1">
      <alignment horizontal="left" vertical="center" wrapText="1"/>
    </xf>
    <xf numFmtId="0" fontId="6" fillId="0" borderId="12" xfId="2" applyFont="1" applyBorder="1" applyAlignment="1">
      <alignment horizontal="center" vertical="center"/>
    </xf>
    <xf numFmtId="3" fontId="6" fillId="0" borderId="12" xfId="0" applyNumberFormat="1" applyFont="1" applyBorder="1" applyAlignment="1">
      <alignment horizontal="right" vertical="center"/>
    </xf>
    <xf numFmtId="0" fontId="6" fillId="2" borderId="16" xfId="2" applyFont="1" applyFill="1" applyBorder="1" applyAlignment="1">
      <alignment horizontal="center" vertical="center"/>
    </xf>
    <xf numFmtId="3" fontId="6" fillId="2" borderId="16" xfId="2" applyNumberFormat="1" applyFont="1" applyFill="1" applyBorder="1" applyAlignment="1">
      <alignment horizontal="right" vertical="center"/>
    </xf>
    <xf numFmtId="0" fontId="6" fillId="2" borderId="16" xfId="3" applyFont="1" applyFill="1" applyBorder="1" applyAlignment="1">
      <alignment horizontal="left" vertical="center" wrapText="1"/>
    </xf>
    <xf numFmtId="0" fontId="13" fillId="0" borderId="11" xfId="3" applyFont="1" applyBorder="1" applyAlignment="1">
      <alignment horizontal="center" vertical="center" wrapText="1"/>
    </xf>
    <xf numFmtId="0" fontId="13" fillId="0" borderId="11" xfId="3" applyFont="1" applyBorder="1" applyAlignment="1">
      <alignment horizontal="left" vertical="center" wrapText="1"/>
    </xf>
    <xf numFmtId="3" fontId="13" fillId="0" borderId="11" xfId="3" applyNumberFormat="1" applyFont="1" applyBorder="1" applyAlignment="1">
      <alignment horizontal="right" vertical="center" wrapText="1"/>
    </xf>
    <xf numFmtId="3" fontId="13" fillId="0" borderId="11" xfId="4" applyNumberFormat="1" applyFont="1" applyBorder="1" applyAlignment="1">
      <alignment horizontal="right" vertical="center" wrapText="1"/>
    </xf>
    <xf numFmtId="3" fontId="6" fillId="2" borderId="16" xfId="3" applyNumberFormat="1" applyFont="1" applyFill="1" applyBorder="1" applyAlignment="1">
      <alignment horizontal="right" vertical="center" wrapText="1"/>
    </xf>
    <xf numFmtId="3" fontId="6" fillId="2" borderId="16" xfId="4" applyNumberFormat="1" applyFont="1" applyFill="1" applyBorder="1" applyAlignment="1">
      <alignment horizontal="right" vertical="center" wrapText="1"/>
    </xf>
    <xf numFmtId="3" fontId="6" fillId="0" borderId="16" xfId="3" applyNumberFormat="1" applyFont="1" applyBorder="1" applyAlignment="1">
      <alignment horizontal="right" vertical="center" wrapText="1"/>
    </xf>
    <xf numFmtId="3" fontId="6" fillId="0" borderId="16" xfId="4" applyNumberFormat="1" applyFont="1" applyBorder="1" applyAlignment="1">
      <alignment horizontal="right" vertical="center" wrapText="1"/>
    </xf>
    <xf numFmtId="0" fontId="24" fillId="0" borderId="0" xfId="0" applyFont="1" applyAlignment="1">
      <alignment vertical="center"/>
    </xf>
    <xf numFmtId="0" fontId="24" fillId="0" borderId="0" xfId="0" applyFont="1" applyAlignment="1">
      <alignment horizontal="right" vertical="center"/>
    </xf>
    <xf numFmtId="165" fontId="24" fillId="0" borderId="0" xfId="1" applyFont="1" applyAlignment="1">
      <alignment vertical="center"/>
    </xf>
    <xf numFmtId="3" fontId="6" fillId="2" borderId="13" xfId="4" applyNumberFormat="1" applyFont="1" applyFill="1" applyBorder="1" applyAlignment="1">
      <alignment horizontal="right" vertical="center" wrapText="1"/>
    </xf>
    <xf numFmtId="0" fontId="6" fillId="2" borderId="17" xfId="0" applyFont="1" applyFill="1" applyBorder="1" applyAlignment="1">
      <alignment horizontal="center" vertical="center" wrapText="1"/>
    </xf>
    <xf numFmtId="0" fontId="15" fillId="2" borderId="0" xfId="2" applyFont="1" applyFill="1" applyAlignment="1">
      <alignment vertical="center" wrapText="1"/>
    </xf>
    <xf numFmtId="0" fontId="15" fillId="2" borderId="0" xfId="0" applyFont="1" applyFill="1" applyAlignment="1">
      <alignment vertical="center" wrapText="1"/>
    </xf>
    <xf numFmtId="0" fontId="11" fillId="2" borderId="10" xfId="2" applyFont="1" applyFill="1" applyBorder="1" applyAlignment="1">
      <alignment horizontal="center" vertical="center" wrapText="1"/>
    </xf>
    <xf numFmtId="2" fontId="6" fillId="2" borderId="12" xfId="0" applyNumberFormat="1" applyFont="1" applyFill="1" applyBorder="1" applyAlignment="1">
      <alignment vertical="center" wrapText="1"/>
    </xf>
    <xf numFmtId="3" fontId="6" fillId="2" borderId="17" xfId="0" applyNumberFormat="1" applyFont="1" applyFill="1" applyBorder="1" applyAlignment="1">
      <alignment horizontal="right" vertical="center" wrapText="1"/>
    </xf>
    <xf numFmtId="2" fontId="6" fillId="2" borderId="17" xfId="0" applyNumberFormat="1" applyFont="1" applyFill="1" applyBorder="1" applyAlignment="1">
      <alignment vertical="center" wrapText="1"/>
    </xf>
    <xf numFmtId="2" fontId="6" fillId="2" borderId="17"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0" fontId="6" fillId="2" borderId="0" xfId="0" applyFont="1" applyFill="1" applyAlignment="1">
      <alignment vertical="center" wrapText="1"/>
    </xf>
    <xf numFmtId="0" fontId="12" fillId="2" borderId="12" xfId="0" applyFont="1" applyFill="1" applyBorder="1" applyAlignment="1">
      <alignment horizontal="center" vertical="center" wrapText="1"/>
    </xf>
    <xf numFmtId="0" fontId="12" fillId="2" borderId="12" xfId="0" applyFont="1" applyFill="1" applyBorder="1" applyAlignment="1">
      <alignment vertical="center" wrapText="1"/>
    </xf>
    <xf numFmtId="3" fontId="12" fillId="2" borderId="12" xfId="0" applyNumberFormat="1" applyFont="1" applyFill="1" applyBorder="1" applyAlignment="1">
      <alignment vertical="center" wrapText="1"/>
    </xf>
    <xf numFmtId="0" fontId="12" fillId="2" borderId="0" xfId="0" applyFont="1" applyFill="1" applyAlignment="1">
      <alignment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vertical="center" wrapText="1"/>
    </xf>
    <xf numFmtId="3" fontId="15" fillId="2" borderId="12" xfId="0" applyNumberFormat="1" applyFont="1" applyFill="1" applyBorder="1" applyAlignment="1">
      <alignment horizontal="center" vertical="center" wrapText="1"/>
    </xf>
    <xf numFmtId="3" fontId="15" fillId="2" borderId="12" xfId="0" applyNumberFormat="1" applyFont="1" applyFill="1" applyBorder="1" applyAlignment="1">
      <alignment vertical="center" wrapText="1"/>
    </xf>
    <xf numFmtId="0" fontId="15" fillId="2" borderId="0" xfId="0" applyFont="1" applyFill="1" applyAlignment="1">
      <alignment horizontal="center" vertical="center" wrapText="1"/>
    </xf>
    <xf numFmtId="3" fontId="15" fillId="2" borderId="0" xfId="0" applyNumberFormat="1" applyFont="1" applyFill="1" applyAlignment="1">
      <alignment vertical="center" wrapText="1"/>
    </xf>
    <xf numFmtId="0" fontId="15" fillId="2" borderId="17" xfId="0" applyFont="1" applyFill="1" applyBorder="1" applyAlignment="1">
      <alignment horizontal="center" vertical="center" wrapText="1"/>
    </xf>
    <xf numFmtId="0" fontId="15" fillId="2" borderId="17" xfId="0" applyFont="1" applyFill="1" applyBorder="1" applyAlignment="1">
      <alignment vertical="center" wrapText="1"/>
    </xf>
    <xf numFmtId="3" fontId="15" fillId="2" borderId="17" xfId="0" applyNumberFormat="1" applyFont="1" applyFill="1" applyBorder="1" applyAlignment="1">
      <alignment horizontal="center" vertical="center" wrapText="1"/>
    </xf>
    <xf numFmtId="3" fontId="15" fillId="2" borderId="17" xfId="0" applyNumberFormat="1" applyFont="1" applyFill="1" applyBorder="1" applyAlignment="1">
      <alignment vertical="center" wrapText="1"/>
    </xf>
    <xf numFmtId="0" fontId="15" fillId="2" borderId="12" xfId="0" applyFont="1" applyFill="1" applyBorder="1" applyAlignment="1">
      <alignment horizontal="center" vertical="center"/>
    </xf>
    <xf numFmtId="0" fontId="15" fillId="2" borderId="12" xfId="0" applyFont="1" applyFill="1" applyBorder="1" applyAlignment="1">
      <alignment horizontal="justify" vertical="center" wrapText="1"/>
    </xf>
    <xf numFmtId="3" fontId="15" fillId="2" borderId="12" xfId="0" applyNumberFormat="1" applyFont="1" applyFill="1" applyBorder="1" applyAlignment="1">
      <alignment horizontal="center" vertical="center"/>
    </xf>
    <xf numFmtId="3" fontId="15" fillId="2" borderId="12" xfId="0" applyNumberFormat="1" applyFont="1" applyFill="1" applyBorder="1" applyAlignment="1">
      <alignment horizontal="right" vertical="center"/>
    </xf>
    <xf numFmtId="3" fontId="15" fillId="2" borderId="12" xfId="0" applyNumberFormat="1" applyFont="1" applyFill="1" applyBorder="1" applyAlignment="1">
      <alignment horizontal="right" vertical="center" wrapText="1"/>
    </xf>
    <xf numFmtId="0" fontId="15" fillId="2" borderId="12" xfId="0" applyFont="1" applyFill="1" applyBorder="1" applyAlignment="1">
      <alignment horizontal="left" vertical="center" wrapText="1"/>
    </xf>
    <xf numFmtId="0" fontId="15" fillId="2" borderId="13" xfId="0" applyFont="1" applyFill="1" applyBorder="1" applyAlignment="1">
      <alignment horizontal="center" vertical="center"/>
    </xf>
    <xf numFmtId="0" fontId="15" fillId="2" borderId="13" xfId="0" applyFont="1" applyFill="1" applyBorder="1" applyAlignment="1">
      <alignment horizontal="justify" vertical="center" wrapText="1"/>
    </xf>
    <xf numFmtId="0" fontId="15" fillId="2" borderId="13" xfId="0" applyFont="1" applyFill="1" applyBorder="1" applyAlignment="1">
      <alignment horizontal="center" vertical="center" wrapText="1"/>
    </xf>
    <xf numFmtId="3" fontId="15" fillId="2" borderId="13" xfId="0" applyNumberFormat="1" applyFont="1" applyFill="1" applyBorder="1" applyAlignment="1">
      <alignment horizontal="right" vertical="center" wrapText="1"/>
    </xf>
    <xf numFmtId="3" fontId="15" fillId="2" borderId="13" xfId="0" applyNumberFormat="1" applyFont="1" applyFill="1" applyBorder="1" applyAlignment="1">
      <alignment horizontal="right" vertical="center"/>
    </xf>
    <xf numFmtId="0" fontId="17" fillId="2" borderId="0" xfId="0" applyFont="1" applyFill="1" applyAlignment="1">
      <alignment horizontal="center" vertical="center"/>
    </xf>
    <xf numFmtId="0" fontId="26" fillId="2" borderId="0" xfId="0" applyFont="1" applyFill="1" applyAlignment="1">
      <alignment vertical="center"/>
    </xf>
    <xf numFmtId="0" fontId="26" fillId="2" borderId="0" xfId="0" applyFont="1" applyFill="1" applyAlignment="1">
      <alignment horizontal="left" vertical="center"/>
    </xf>
    <xf numFmtId="0" fontId="17" fillId="2" borderId="0" xfId="0" applyFont="1" applyFill="1" applyAlignment="1">
      <alignment vertical="center"/>
    </xf>
    <xf numFmtId="0" fontId="5" fillId="2" borderId="5" xfId="0" applyFont="1" applyFill="1" applyBorder="1" applyAlignment="1">
      <alignment horizontal="center" vertical="center" wrapText="1"/>
    </xf>
    <xf numFmtId="0" fontId="24" fillId="2" borderId="12"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3" fillId="2" borderId="0" xfId="0" applyFont="1" applyFill="1" applyAlignment="1">
      <alignment vertical="center" wrapText="1"/>
    </xf>
    <xf numFmtId="0" fontId="27" fillId="2" borderId="0" xfId="2" applyFont="1" applyFill="1" applyAlignment="1">
      <alignment horizontal="center" vertical="center" wrapText="1"/>
    </xf>
    <xf numFmtId="0" fontId="28" fillId="2" borderId="0" xfId="2" applyFont="1" applyFill="1" applyAlignment="1">
      <alignment vertical="center" wrapText="1"/>
    </xf>
    <xf numFmtId="3" fontId="27" fillId="2" borderId="0" xfId="2" applyNumberFormat="1" applyFont="1" applyFill="1" applyAlignment="1">
      <alignment vertical="center" wrapText="1"/>
    </xf>
    <xf numFmtId="0" fontId="27" fillId="2" borderId="0" xfId="2" applyFont="1" applyFill="1" applyAlignment="1">
      <alignment vertical="center" wrapText="1"/>
    </xf>
    <xf numFmtId="0" fontId="27" fillId="2" borderId="0" xfId="0" applyFont="1" applyFill="1" applyAlignment="1">
      <alignment vertical="center" wrapText="1"/>
    </xf>
    <xf numFmtId="0" fontId="29" fillId="2" borderId="1" xfId="2" applyFont="1" applyFill="1" applyBorder="1" applyAlignment="1">
      <alignment vertical="center" wrapText="1"/>
    </xf>
    <xf numFmtId="0" fontId="27" fillId="0" borderId="0" xfId="0" applyFont="1" applyAlignment="1">
      <alignment vertical="center"/>
    </xf>
    <xf numFmtId="0" fontId="27" fillId="0" borderId="0" xfId="0" applyFont="1" applyAlignment="1">
      <alignment horizontal="right" vertical="center"/>
    </xf>
    <xf numFmtId="0" fontId="2" fillId="0" borderId="0" xfId="0" applyFont="1" applyAlignment="1">
      <alignment horizontal="center" vertical="center"/>
    </xf>
    <xf numFmtId="0" fontId="3" fillId="2" borderId="0" xfId="0" applyFont="1" applyFill="1" applyAlignment="1">
      <alignment horizontal="right" vertical="center" wrapText="1"/>
    </xf>
    <xf numFmtId="166" fontId="13" fillId="2" borderId="12" xfId="1" applyNumberFormat="1" applyFont="1" applyFill="1" applyBorder="1" applyAlignment="1">
      <alignment horizontal="left" vertical="center" wrapText="1"/>
    </xf>
    <xf numFmtId="3" fontId="6" fillId="2" borderId="13" xfId="1" applyNumberFormat="1" applyFont="1" applyFill="1" applyBorder="1" applyAlignment="1">
      <alignment horizontal="right" vertical="center" wrapText="1"/>
    </xf>
    <xf numFmtId="0" fontId="6" fillId="0" borderId="16" xfId="3" applyFont="1" applyBorder="1" applyAlignment="1">
      <alignment horizontal="left" vertical="center" wrapText="1"/>
    </xf>
    <xf numFmtId="0" fontId="6" fillId="0" borderId="16" xfId="3" quotePrefix="1" applyFont="1" applyBorder="1" applyAlignment="1">
      <alignment horizontal="left" vertical="center" wrapText="1"/>
    </xf>
    <xf numFmtId="0" fontId="24" fillId="0" borderId="0" xfId="0" applyFont="1" applyAlignment="1">
      <alignment horizontal="left" vertical="center"/>
    </xf>
    <xf numFmtId="0" fontId="6" fillId="0" borderId="13" xfId="0" applyFont="1" applyBorder="1" applyAlignment="1">
      <alignment horizontal="center" vertical="center"/>
    </xf>
    <xf numFmtId="3" fontId="6" fillId="0" borderId="13" xfId="0" applyNumberFormat="1" applyFont="1" applyBorder="1" applyAlignment="1">
      <alignment horizontal="right" vertical="center"/>
    </xf>
    <xf numFmtId="3" fontId="6" fillId="0" borderId="13" xfId="3" applyNumberFormat="1" applyFont="1" applyBorder="1" applyAlignment="1">
      <alignment horizontal="right" vertical="center" wrapText="1"/>
    </xf>
    <xf numFmtId="3" fontId="6" fillId="0" borderId="13" xfId="4" applyNumberFormat="1" applyFont="1" applyBorder="1" applyAlignment="1">
      <alignment horizontal="right" vertical="center" wrapText="1"/>
    </xf>
    <xf numFmtId="0" fontId="6" fillId="0" borderId="13" xfId="3" applyFont="1" applyBorder="1" applyAlignment="1">
      <alignment horizontal="left" vertical="center" wrapText="1"/>
    </xf>
    <xf numFmtId="0" fontId="16" fillId="2" borderId="12" xfId="0" applyFont="1" applyFill="1" applyBorder="1" applyAlignment="1">
      <alignment horizontal="left" vertical="center" wrapText="1"/>
    </xf>
    <xf numFmtId="0" fontId="16" fillId="2" borderId="16" xfId="0" applyFont="1" applyFill="1" applyBorder="1" applyAlignment="1">
      <alignment horizontal="center" vertical="center"/>
    </xf>
    <xf numFmtId="3" fontId="21" fillId="0" borderId="16" xfId="0" applyNumberFormat="1" applyFont="1" applyBorder="1" applyAlignment="1">
      <alignment vertical="center"/>
    </xf>
    <xf numFmtId="0" fontId="16" fillId="2" borderId="12" xfId="0" applyFont="1" applyFill="1" applyBorder="1" applyAlignment="1">
      <alignment horizontal="center" vertical="center"/>
    </xf>
    <xf numFmtId="3" fontId="21" fillId="0" borderId="18" xfId="0" applyNumberFormat="1" applyFont="1" applyBorder="1" applyAlignment="1">
      <alignment vertical="center"/>
    </xf>
    <xf numFmtId="3" fontId="11" fillId="2" borderId="5" xfId="2"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5" fillId="2" borderId="12" xfId="0" quotePrefix="1" applyFont="1" applyFill="1" applyBorder="1" applyAlignment="1">
      <alignment horizontal="left" vertical="center" wrapText="1"/>
    </xf>
    <xf numFmtId="0" fontId="15" fillId="2" borderId="13" xfId="0" quotePrefix="1" applyFont="1" applyFill="1" applyBorder="1" applyAlignment="1">
      <alignment horizontal="left" vertical="center" wrapText="1"/>
    </xf>
    <xf numFmtId="0" fontId="15" fillId="2" borderId="0" xfId="0" applyFont="1" applyFill="1" applyAlignment="1">
      <alignment horizontal="left" vertical="center" wrapText="1"/>
    </xf>
    <xf numFmtId="0" fontId="29" fillId="2" borderId="1" xfId="2" applyFont="1" applyFill="1" applyBorder="1" applyAlignment="1">
      <alignment horizontal="center" vertical="center" wrapText="1"/>
    </xf>
    <xf numFmtId="0" fontId="22" fillId="0" borderId="6" xfId="0" applyFont="1" applyBorder="1" applyAlignment="1">
      <alignment horizontal="left" vertical="center"/>
    </xf>
    <xf numFmtId="3" fontId="22" fillId="0" borderId="16" xfId="0" applyNumberFormat="1" applyFont="1" applyBorder="1" applyAlignment="1">
      <alignment horizontal="left" vertical="center"/>
    </xf>
    <xf numFmtId="3" fontId="22" fillId="0" borderId="18" xfId="0" applyNumberFormat="1" applyFont="1" applyBorder="1" applyAlignment="1">
      <alignment horizontal="left" vertical="center"/>
    </xf>
    <xf numFmtId="3" fontId="21" fillId="0" borderId="18" xfId="0" applyNumberFormat="1" applyFont="1" applyBorder="1" applyAlignment="1">
      <alignment horizontal="left" vertical="center" wrapText="1"/>
    </xf>
    <xf numFmtId="3" fontId="22" fillId="0" borderId="17" xfId="0" applyNumberFormat="1" applyFont="1" applyBorder="1" applyAlignment="1">
      <alignment horizontal="left" vertical="center" wrapText="1"/>
    </xf>
    <xf numFmtId="3" fontId="21" fillId="0" borderId="16" xfId="0" applyNumberFormat="1" applyFont="1" applyBorder="1" applyAlignment="1">
      <alignment horizontal="left" vertical="center" wrapText="1"/>
    </xf>
    <xf numFmtId="3" fontId="22" fillId="0" borderId="12" xfId="0" applyNumberFormat="1" applyFont="1" applyBorder="1" applyAlignment="1">
      <alignment horizontal="left" vertical="center"/>
    </xf>
    <xf numFmtId="0" fontId="21" fillId="0" borderId="0" xfId="0" applyFont="1" applyAlignment="1">
      <alignment horizontal="left" vertical="center"/>
    </xf>
    <xf numFmtId="166" fontId="6" fillId="2" borderId="12" xfId="1" quotePrefix="1" applyNumberFormat="1" applyFont="1" applyFill="1" applyBorder="1" applyAlignment="1">
      <alignment horizontal="left" vertical="center" wrapText="1"/>
    </xf>
    <xf numFmtId="3" fontId="11" fillId="2" borderId="6" xfId="2" applyNumberFormat="1" applyFont="1" applyFill="1" applyBorder="1" applyAlignment="1">
      <alignment horizontal="right" vertical="center" wrapText="1"/>
    </xf>
    <xf numFmtId="166" fontId="6" fillId="2" borderId="12" xfId="1" quotePrefix="1" applyNumberFormat="1" applyFont="1" applyFill="1" applyBorder="1" applyAlignment="1">
      <alignment vertical="center" wrapText="1"/>
    </xf>
    <xf numFmtId="0" fontId="4" fillId="2" borderId="0" xfId="0" applyFont="1" applyFill="1" applyAlignment="1">
      <alignment horizontal="left" vertical="center"/>
    </xf>
    <xf numFmtId="0" fontId="17" fillId="2" borderId="11" xfId="0" quotePrefix="1" applyFont="1" applyFill="1" applyBorder="1" applyAlignment="1">
      <alignment horizontal="left" vertical="center" wrapText="1"/>
    </xf>
    <xf numFmtId="0" fontId="24" fillId="2" borderId="17" xfId="0" applyFont="1" applyFill="1" applyBorder="1" applyAlignment="1">
      <alignment horizontal="left" vertical="center" wrapText="1"/>
    </xf>
    <xf numFmtId="0" fontId="17" fillId="2" borderId="12" xfId="0" quotePrefix="1" applyFont="1" applyFill="1" applyBorder="1" applyAlignment="1">
      <alignment horizontal="left" vertical="center" wrapText="1"/>
    </xf>
    <xf numFmtId="0" fontId="16" fillId="2" borderId="12" xfId="0" applyFont="1" applyFill="1" applyBorder="1" applyAlignment="1">
      <alignment horizontal="center" vertical="center" wrapText="1"/>
    </xf>
    <xf numFmtId="3" fontId="21" fillId="0" borderId="13" xfId="0" applyNumberFormat="1" applyFont="1" applyBorder="1" applyAlignment="1">
      <alignment vertical="center"/>
    </xf>
    <xf numFmtId="3" fontId="5" fillId="2" borderId="12" xfId="0" applyNumberFormat="1" applyFont="1" applyFill="1" applyBorder="1" applyAlignment="1">
      <alignment horizontal="right" vertical="center" wrapText="1"/>
    </xf>
    <xf numFmtId="167" fontId="5" fillId="2" borderId="12" xfId="1"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7" xfId="0" applyFont="1" applyFill="1" applyBorder="1" applyAlignment="1">
      <alignment horizontal="left" vertical="center" wrapText="1"/>
    </xf>
    <xf numFmtId="0" fontId="16" fillId="2" borderId="17" xfId="0" applyFont="1" applyFill="1" applyBorder="1" applyAlignment="1">
      <alignment horizontal="center" vertical="center"/>
    </xf>
    <xf numFmtId="3" fontId="21" fillId="0" borderId="17" xfId="0" applyNumberFormat="1" applyFont="1" applyBorder="1" applyAlignment="1">
      <alignment vertical="center"/>
    </xf>
    <xf numFmtId="0" fontId="21" fillId="0" borderId="13" xfId="0" applyFont="1" applyBorder="1" applyAlignment="1">
      <alignment vertical="center"/>
    </xf>
    <xf numFmtId="0" fontId="21" fillId="0" borderId="13" xfId="0" applyFont="1" applyBorder="1" applyAlignment="1">
      <alignment horizontal="center" vertical="center"/>
    </xf>
    <xf numFmtId="0" fontId="21" fillId="0" borderId="13" xfId="0" applyFont="1" applyBorder="1" applyAlignment="1">
      <alignment vertical="center" wrapText="1"/>
    </xf>
    <xf numFmtId="0" fontId="21" fillId="0" borderId="13" xfId="0" applyFont="1" applyBorder="1" applyAlignment="1">
      <alignment horizontal="left" vertical="center" wrapText="1"/>
    </xf>
    <xf numFmtId="3" fontId="22" fillId="0" borderId="18" xfId="0" applyNumberFormat="1" applyFont="1" applyBorder="1" applyAlignment="1">
      <alignment vertical="center"/>
    </xf>
    <xf numFmtId="3" fontId="22" fillId="0" borderId="17" xfId="0" applyNumberFormat="1" applyFont="1" applyBorder="1" applyAlignment="1">
      <alignment vertical="center"/>
    </xf>
    <xf numFmtId="3" fontId="22" fillId="0" borderId="16" xfId="0" applyNumberFormat="1" applyFont="1" applyBorder="1" applyAlignment="1">
      <alignment horizontal="right" vertical="center"/>
    </xf>
    <xf numFmtId="3" fontId="16" fillId="2" borderId="16" xfId="0" applyNumberFormat="1" applyFont="1" applyFill="1" applyBorder="1" applyAlignment="1">
      <alignment horizontal="right" vertical="center"/>
    </xf>
    <xf numFmtId="3" fontId="16" fillId="2" borderId="12" xfId="0" applyNumberFormat="1" applyFont="1" applyFill="1" applyBorder="1" applyAlignment="1">
      <alignment horizontal="right" vertical="center"/>
    </xf>
    <xf numFmtId="3" fontId="16" fillId="2" borderId="12" xfId="0" applyNumberFormat="1" applyFont="1" applyFill="1" applyBorder="1" applyAlignment="1">
      <alignment horizontal="right" vertical="center" wrapText="1"/>
    </xf>
    <xf numFmtId="3" fontId="16" fillId="2" borderId="17" xfId="0" applyNumberFormat="1" applyFont="1" applyFill="1" applyBorder="1" applyAlignment="1">
      <alignment horizontal="right" vertical="center"/>
    </xf>
    <xf numFmtId="3" fontId="21" fillId="0" borderId="13" xfId="0" applyNumberFormat="1" applyFont="1" applyBorder="1" applyAlignment="1">
      <alignment horizontal="right" vertical="center"/>
    </xf>
    <xf numFmtId="0" fontId="5" fillId="2" borderId="17" xfId="0" applyFont="1" applyFill="1" applyBorder="1" applyAlignment="1">
      <alignment horizontal="center" vertical="center" wrapText="1"/>
    </xf>
    <xf numFmtId="0" fontId="5" fillId="2" borderId="17" xfId="0" applyFont="1" applyFill="1" applyBorder="1" applyAlignment="1">
      <alignment horizontal="left" vertical="center" wrapText="1"/>
    </xf>
    <xf numFmtId="0" fontId="5" fillId="2" borderId="17" xfId="0" applyFont="1" applyFill="1" applyBorder="1" applyAlignment="1">
      <alignment horizontal="center" vertical="center"/>
    </xf>
    <xf numFmtId="3" fontId="5" fillId="2" borderId="17" xfId="0" applyNumberFormat="1" applyFont="1" applyFill="1" applyBorder="1" applyAlignment="1">
      <alignment horizontal="right" vertical="center"/>
    </xf>
    <xf numFmtId="0" fontId="30" fillId="2" borderId="0" xfId="0" applyFont="1" applyFill="1" applyAlignment="1">
      <alignment horizontal="center" vertical="center" wrapText="1"/>
    </xf>
    <xf numFmtId="3" fontId="18" fillId="2" borderId="12" xfId="0" applyNumberFormat="1" applyFont="1" applyFill="1" applyBorder="1" applyAlignment="1">
      <alignment horizontal="center" vertical="center" wrapText="1"/>
    </xf>
    <xf numFmtId="0" fontId="31" fillId="0" borderId="0" xfId="0" applyFont="1" applyAlignment="1">
      <alignment vertical="center"/>
    </xf>
    <xf numFmtId="0" fontId="32" fillId="0" borderId="0" xfId="0" applyFont="1" applyAlignment="1">
      <alignment vertical="center"/>
    </xf>
    <xf numFmtId="0" fontId="6" fillId="0" borderId="12" xfId="0" applyFont="1" applyBorder="1" applyAlignment="1">
      <alignment vertical="center" wrapText="1"/>
    </xf>
    <xf numFmtId="0" fontId="6" fillId="2" borderId="12" xfId="0" applyFont="1" applyFill="1" applyBorder="1" applyAlignment="1">
      <alignment vertical="center" wrapText="1"/>
    </xf>
    <xf numFmtId="3" fontId="6" fillId="2" borderId="12" xfId="0" applyNumberFormat="1" applyFont="1" applyFill="1" applyBorder="1" applyAlignment="1">
      <alignment vertical="center"/>
    </xf>
    <xf numFmtId="3" fontId="6" fillId="2" borderId="12" xfId="0" applyNumberFormat="1" applyFont="1" applyFill="1" applyBorder="1" applyAlignment="1">
      <alignment vertical="center" wrapText="1"/>
    </xf>
    <xf numFmtId="0" fontId="6" fillId="2" borderId="12" xfId="0" applyFont="1" applyFill="1" applyBorder="1" applyAlignment="1">
      <alignment vertical="center"/>
    </xf>
    <xf numFmtId="0" fontId="33" fillId="0" borderId="0" xfId="0" applyFont="1"/>
    <xf numFmtId="0" fontId="6" fillId="2" borderId="13" xfId="0" applyFont="1" applyFill="1" applyBorder="1" applyAlignment="1">
      <alignment horizontal="center" vertical="center"/>
    </xf>
    <xf numFmtId="0" fontId="6" fillId="2" borderId="13"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13" xfId="0" applyFont="1" applyFill="1" applyBorder="1" applyAlignment="1">
      <alignment vertical="center" wrapText="1"/>
    </xf>
    <xf numFmtId="3" fontId="6" fillId="2" borderId="13" xfId="0" applyNumberFormat="1" applyFont="1" applyFill="1" applyBorder="1" applyAlignment="1">
      <alignment horizontal="right" vertical="center" wrapText="1"/>
    </xf>
    <xf numFmtId="3" fontId="6" fillId="2" borderId="13" xfId="0" applyNumberFormat="1" applyFont="1" applyFill="1" applyBorder="1" applyAlignment="1">
      <alignment vertical="center"/>
    </xf>
    <xf numFmtId="0" fontId="15" fillId="0" borderId="0" xfId="0" applyFont="1" applyAlignment="1">
      <alignment vertical="center"/>
    </xf>
    <xf numFmtId="0" fontId="15" fillId="2" borderId="0" xfId="0" applyFont="1" applyFill="1" applyAlignment="1">
      <alignment vertical="center"/>
    </xf>
    <xf numFmtId="0" fontId="6" fillId="0" borderId="13" xfId="0" applyFont="1" applyBorder="1" applyAlignment="1">
      <alignment vertical="center" wrapText="1"/>
    </xf>
    <xf numFmtId="9" fontId="6" fillId="0" borderId="13" xfId="5" applyFont="1" applyBorder="1" applyAlignment="1">
      <alignment horizontal="right" vertical="center"/>
    </xf>
    <xf numFmtId="0" fontId="6" fillId="2" borderId="16" xfId="2" applyFont="1" applyFill="1" applyBorder="1" applyAlignment="1">
      <alignment horizontal="left" vertical="center" wrapText="1"/>
    </xf>
    <xf numFmtId="3" fontId="11" fillId="2" borderId="2" xfId="2" applyNumberFormat="1" applyFont="1" applyFill="1" applyBorder="1" applyAlignment="1">
      <alignment horizontal="right" vertical="center" wrapText="1"/>
    </xf>
    <xf numFmtId="0" fontId="13" fillId="2" borderId="2" xfId="0" applyFont="1" applyFill="1" applyBorder="1" applyAlignment="1">
      <alignment horizontal="right" vertical="center" wrapText="1"/>
    </xf>
    <xf numFmtId="166" fontId="13" fillId="2" borderId="9" xfId="1" applyNumberFormat="1" applyFont="1" applyFill="1" applyBorder="1" applyAlignment="1">
      <alignment horizontal="center" vertical="center" wrapText="1"/>
    </xf>
    <xf numFmtId="3" fontId="12" fillId="2" borderId="0" xfId="0" applyNumberFormat="1" applyFont="1" applyFill="1" applyAlignment="1">
      <alignment vertical="center" wrapText="1"/>
    </xf>
    <xf numFmtId="0" fontId="31" fillId="2" borderId="0" xfId="0" applyFont="1" applyFill="1" applyAlignment="1">
      <alignment vertical="center"/>
    </xf>
    <xf numFmtId="0" fontId="24" fillId="2" borderId="16" xfId="0" applyFont="1" applyFill="1" applyBorder="1" applyAlignment="1">
      <alignment vertical="center" wrapText="1"/>
    </xf>
    <xf numFmtId="166" fontId="13" fillId="2" borderId="6" xfId="1" applyNumberFormat="1" applyFont="1" applyFill="1" applyBorder="1" applyAlignment="1">
      <alignment horizontal="center" vertical="center" wrapText="1"/>
    </xf>
    <xf numFmtId="3" fontId="13" fillId="2" borderId="16" xfId="1" applyNumberFormat="1" applyFont="1" applyFill="1" applyBorder="1" applyAlignment="1">
      <alignment horizontal="center" vertical="center"/>
    </xf>
    <xf numFmtId="166" fontId="13" fillId="2" borderId="16" xfId="1" applyNumberFormat="1" applyFont="1" applyFill="1" applyBorder="1" applyAlignment="1">
      <alignment horizontal="left" vertical="center" wrapText="1"/>
    </xf>
    <xf numFmtId="166" fontId="13" fillId="2" borderId="16" xfId="1" applyNumberFormat="1" applyFont="1" applyFill="1" applyBorder="1" applyAlignment="1">
      <alignment horizontal="center" vertical="center" wrapText="1"/>
    </xf>
    <xf numFmtId="3" fontId="13" fillId="2" borderId="16" xfId="1" applyNumberFormat="1" applyFont="1" applyFill="1" applyBorder="1" applyAlignment="1">
      <alignment horizontal="right" vertical="center" wrapText="1"/>
    </xf>
    <xf numFmtId="166" fontId="6" fillId="2" borderId="16" xfId="1" quotePrefix="1" applyNumberFormat="1" applyFont="1" applyFill="1" applyBorder="1" applyAlignment="1">
      <alignment horizontal="left" vertical="center" wrapText="1"/>
    </xf>
    <xf numFmtId="3" fontId="13" fillId="2" borderId="6" xfId="1" applyNumberFormat="1" applyFont="1" applyFill="1" applyBorder="1" applyAlignment="1">
      <alignment horizontal="center" vertical="center"/>
    </xf>
    <xf numFmtId="3" fontId="13" fillId="2" borderId="6" xfId="1" applyNumberFormat="1" applyFont="1" applyFill="1" applyBorder="1" applyAlignment="1">
      <alignment horizontal="right" vertical="center" wrapText="1"/>
    </xf>
    <xf numFmtId="3" fontId="13" fillId="2" borderId="17" xfId="0" applyNumberFormat="1" applyFont="1" applyFill="1" applyBorder="1" applyAlignment="1">
      <alignment horizontal="right" vertical="center" wrapText="1"/>
    </xf>
    <xf numFmtId="3" fontId="15" fillId="2" borderId="16" xfId="0" applyNumberFormat="1" applyFont="1" applyFill="1" applyBorder="1" applyAlignment="1">
      <alignment horizontal="right" vertical="center"/>
    </xf>
    <xf numFmtId="3" fontId="15" fillId="2" borderId="17" xfId="0" applyNumberFormat="1" applyFont="1" applyFill="1" applyBorder="1" applyAlignment="1">
      <alignment horizontal="right" vertical="center"/>
    </xf>
    <xf numFmtId="0" fontId="13" fillId="2" borderId="2" xfId="0" applyFont="1" applyFill="1" applyBorder="1" applyAlignment="1">
      <alignment horizontal="center" vertical="center" wrapText="1"/>
    </xf>
    <xf numFmtId="0" fontId="11" fillId="2" borderId="5" xfId="2" applyFont="1" applyFill="1" applyBorder="1" applyAlignment="1">
      <alignment horizontal="center" vertical="center" wrapText="1"/>
    </xf>
    <xf numFmtId="3" fontId="11" fillId="2" borderId="2" xfId="2"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3" fontId="22" fillId="0" borderId="0" xfId="0" applyNumberFormat="1" applyFont="1" applyAlignment="1">
      <alignment vertical="center"/>
    </xf>
    <xf numFmtId="0" fontId="13" fillId="2" borderId="11" xfId="0" applyFont="1" applyFill="1" applyBorder="1" applyAlignment="1">
      <alignment horizontal="center" vertical="center" wrapText="1"/>
    </xf>
    <xf numFmtId="0" fontId="13" fillId="2" borderId="11" xfId="0" applyFont="1" applyFill="1" applyBorder="1" applyAlignment="1">
      <alignment vertical="center" wrapText="1"/>
    </xf>
    <xf numFmtId="0" fontId="13" fillId="2" borderId="11" xfId="0" applyFont="1" applyFill="1" applyBorder="1" applyAlignment="1">
      <alignment horizontal="left" vertical="center" wrapText="1"/>
    </xf>
    <xf numFmtId="3" fontId="13" fillId="2" borderId="11" xfId="0" applyNumberFormat="1" applyFont="1" applyFill="1" applyBorder="1" applyAlignment="1">
      <alignment vertical="center" wrapText="1"/>
    </xf>
    <xf numFmtId="3" fontId="13" fillId="2" borderId="11" xfId="0" applyNumberFormat="1" applyFont="1" applyFill="1" applyBorder="1" applyAlignment="1">
      <alignment horizontal="right" vertical="center" wrapText="1"/>
    </xf>
    <xf numFmtId="0" fontId="6" fillId="2" borderId="11" xfId="0" quotePrefix="1" applyFont="1" applyFill="1" applyBorder="1" applyAlignment="1">
      <alignment horizontal="left" vertical="center" wrapText="1"/>
    </xf>
    <xf numFmtId="0" fontId="13" fillId="2" borderId="12" xfId="0" applyFont="1" applyFill="1" applyBorder="1" applyAlignment="1">
      <alignment horizontal="center" vertical="center" wrapText="1"/>
    </xf>
    <xf numFmtId="0" fontId="13" fillId="2" borderId="12" xfId="0" applyFont="1" applyFill="1" applyBorder="1" applyAlignment="1">
      <alignment vertical="center" wrapText="1"/>
    </xf>
    <xf numFmtId="3" fontId="13" fillId="2" borderId="12" xfId="0" applyNumberFormat="1" applyFont="1" applyFill="1" applyBorder="1" applyAlignment="1">
      <alignment vertical="center" wrapText="1"/>
    </xf>
    <xf numFmtId="3" fontId="13" fillId="2" borderId="12" xfId="0" applyNumberFormat="1" applyFont="1" applyFill="1" applyBorder="1" applyAlignment="1">
      <alignment horizontal="center" vertical="center" wrapText="1"/>
    </xf>
    <xf numFmtId="0" fontId="6" fillId="2" borderId="12" xfId="0" quotePrefix="1" applyFont="1" applyFill="1" applyBorder="1" applyAlignment="1">
      <alignment horizontal="left" vertical="center" wrapText="1"/>
    </xf>
    <xf numFmtId="0" fontId="12" fillId="2" borderId="13" xfId="0" applyFont="1" applyFill="1" applyBorder="1" applyAlignment="1">
      <alignment horizontal="center" vertical="center" wrapText="1"/>
    </xf>
    <xf numFmtId="0" fontId="12" fillId="2" borderId="13" xfId="0" applyFont="1" applyFill="1" applyBorder="1" applyAlignment="1">
      <alignment vertical="center" wrapText="1"/>
    </xf>
    <xf numFmtId="3" fontId="12" fillId="2" borderId="13" xfId="0" applyNumberFormat="1" applyFont="1" applyFill="1" applyBorder="1" applyAlignment="1">
      <alignment vertical="center" wrapText="1"/>
    </xf>
    <xf numFmtId="3" fontId="12" fillId="2" borderId="5" xfId="0" applyNumberFormat="1" applyFont="1" applyFill="1" applyBorder="1" applyAlignment="1">
      <alignment vertical="center" wrapText="1"/>
    </xf>
    <xf numFmtId="3" fontId="6" fillId="2" borderId="5" xfId="0" applyNumberFormat="1" applyFont="1" applyFill="1" applyBorder="1" applyAlignment="1">
      <alignment horizontal="right" vertical="center" wrapText="1"/>
    </xf>
    <xf numFmtId="0" fontId="0" fillId="2" borderId="0" xfId="0" applyFill="1" applyAlignment="1">
      <alignment horizontal="left" vertical="center"/>
    </xf>
    <xf numFmtId="0" fontId="0" fillId="2" borderId="0" xfId="0" applyFill="1"/>
    <xf numFmtId="0" fontId="13" fillId="2" borderId="0" xfId="0" applyFont="1" applyFill="1" applyAlignment="1">
      <alignment vertical="center"/>
    </xf>
    <xf numFmtId="0" fontId="13" fillId="2" borderId="6" xfId="2" applyFont="1" applyFill="1" applyBorder="1" applyAlignment="1">
      <alignment horizontal="center" vertical="center" wrapText="1"/>
    </xf>
    <xf numFmtId="3" fontId="13" fillId="2" borderId="6" xfId="2" applyNumberFormat="1" applyFont="1" applyFill="1" applyBorder="1" applyAlignment="1">
      <alignment horizontal="center" vertical="center" wrapText="1"/>
    </xf>
    <xf numFmtId="0" fontId="13" fillId="2" borderId="5" xfId="2" applyFont="1" applyFill="1" applyBorder="1" applyAlignment="1">
      <alignment horizontal="center" vertical="center"/>
    </xf>
    <xf numFmtId="0" fontId="13" fillId="2" borderId="5" xfId="2" applyFont="1" applyFill="1" applyBorder="1" applyAlignment="1">
      <alignment horizontal="center" vertical="center" wrapText="1"/>
    </xf>
    <xf numFmtId="3" fontId="13" fillId="2" borderId="5" xfId="2" applyNumberFormat="1" applyFont="1" applyFill="1" applyBorder="1" applyAlignment="1">
      <alignment horizontal="right" vertical="center"/>
    </xf>
    <xf numFmtId="3" fontId="13" fillId="2" borderId="5" xfId="0" applyNumberFormat="1" applyFont="1" applyFill="1" applyBorder="1" applyAlignment="1">
      <alignment horizontal="right" vertical="center"/>
    </xf>
    <xf numFmtId="0" fontId="25" fillId="2" borderId="6" xfId="0" applyFont="1" applyFill="1" applyBorder="1" applyAlignment="1">
      <alignment horizontal="left" vertical="center"/>
    </xf>
    <xf numFmtId="0" fontId="25" fillId="2" borderId="0" xfId="0" applyFont="1" applyFill="1" applyAlignment="1">
      <alignment vertical="center"/>
    </xf>
    <xf numFmtId="0" fontId="13" fillId="2" borderId="11" xfId="0" applyFont="1" applyFill="1" applyBorder="1" applyAlignment="1">
      <alignment horizontal="center" vertical="center"/>
    </xf>
    <xf numFmtId="0" fontId="13" fillId="2" borderId="11" xfId="0" applyFont="1" applyFill="1" applyBorder="1" applyAlignment="1">
      <alignment horizontal="justify" vertical="center" wrapText="1"/>
    </xf>
    <xf numFmtId="0" fontId="13" fillId="2" borderId="11" xfId="0" applyFont="1" applyFill="1" applyBorder="1" applyAlignment="1">
      <alignment horizontal="right" vertical="center" wrapText="1"/>
    </xf>
    <xf numFmtId="0" fontId="12" fillId="2" borderId="12" xfId="0" applyFont="1" applyFill="1" applyBorder="1" applyAlignment="1">
      <alignment horizontal="center" vertical="center"/>
    </xf>
    <xf numFmtId="0" fontId="12" fillId="2" borderId="12" xfId="0" applyFont="1" applyFill="1" applyBorder="1" applyAlignment="1">
      <alignment horizontal="right" vertical="center" wrapText="1"/>
    </xf>
    <xf numFmtId="3" fontId="12" fillId="2" borderId="12" xfId="0" applyNumberFormat="1" applyFont="1" applyFill="1" applyBorder="1" applyAlignment="1">
      <alignment horizontal="right" vertical="center"/>
    </xf>
    <xf numFmtId="3" fontId="13" fillId="2" borderId="12" xfId="0" applyNumberFormat="1" applyFont="1" applyFill="1" applyBorder="1" applyAlignment="1">
      <alignment horizontal="right" vertical="center" wrapText="1"/>
    </xf>
    <xf numFmtId="0" fontId="12" fillId="2" borderId="12" xfId="0" applyFont="1" applyFill="1" applyBorder="1" applyAlignment="1">
      <alignment horizontal="justify" vertical="center" wrapText="1"/>
    </xf>
    <xf numFmtId="0" fontId="0" fillId="2" borderId="0" xfId="0" applyFill="1" applyAlignment="1">
      <alignment horizontal="center"/>
    </xf>
    <xf numFmtId="0" fontId="16" fillId="2" borderId="0" xfId="0" applyFont="1" applyFill="1" applyAlignment="1">
      <alignment vertical="center"/>
    </xf>
    <xf numFmtId="0" fontId="30" fillId="2" borderId="0" xfId="0" applyFont="1" applyFill="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11" xfId="0" applyFont="1" applyFill="1" applyBorder="1" applyAlignment="1">
      <alignment vertical="center"/>
    </xf>
    <xf numFmtId="3" fontId="22" fillId="0" borderId="11" xfId="0" applyNumberFormat="1" applyFont="1" applyBorder="1" applyAlignment="1">
      <alignment vertical="center"/>
    </xf>
    <xf numFmtId="0" fontId="16" fillId="2" borderId="12" xfId="0" quotePrefix="1" applyFont="1" applyFill="1" applyBorder="1" applyAlignment="1">
      <alignment horizontal="left" vertical="center" wrapText="1"/>
    </xf>
    <xf numFmtId="0" fontId="16" fillId="2" borderId="13" xfId="0" quotePrefix="1" applyFont="1" applyFill="1" applyBorder="1" applyAlignment="1">
      <alignment horizontal="left" vertical="center" wrapText="1"/>
    </xf>
    <xf numFmtId="0" fontId="13" fillId="2" borderId="2" xfId="2" applyFont="1" applyFill="1" applyBorder="1" applyAlignment="1">
      <alignment horizontal="center" vertical="center" wrapText="1"/>
    </xf>
    <xf numFmtId="0" fontId="6" fillId="2" borderId="12" xfId="0" applyFont="1" applyFill="1" applyBorder="1" applyAlignment="1">
      <alignment horizontal="left" vertical="center" wrapText="1"/>
    </xf>
    <xf numFmtId="0" fontId="13" fillId="2" borderId="6" xfId="2"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2" borderId="0" xfId="0" applyFont="1" applyFill="1" applyAlignment="1">
      <alignment horizontal="right" vertical="center"/>
    </xf>
    <xf numFmtId="0" fontId="29" fillId="2" borderId="0" xfId="2" applyFont="1" applyFill="1" applyAlignment="1">
      <alignment horizontal="right" vertical="center" wrapText="1"/>
    </xf>
    <xf numFmtId="0" fontId="6" fillId="2" borderId="0" xfId="0" applyFont="1" applyFill="1" applyAlignment="1">
      <alignment vertical="center"/>
    </xf>
    <xf numFmtId="0" fontId="9" fillId="2" borderId="0" xfId="0" applyFont="1" applyFill="1" applyAlignment="1">
      <alignment vertical="center"/>
    </xf>
    <xf numFmtId="0" fontId="13" fillId="2" borderId="0" xfId="0" applyFont="1" applyFill="1" applyAlignment="1">
      <alignment horizontal="left" vertical="center"/>
    </xf>
    <xf numFmtId="0" fontId="6" fillId="2" borderId="0" xfId="0" applyFont="1" applyFill="1" applyAlignment="1">
      <alignment horizontal="center" vertical="center" wrapText="1"/>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10" fillId="2" borderId="1" xfId="2" applyFont="1" applyFill="1" applyBorder="1" applyAlignment="1">
      <alignment vertical="center" wrapText="1"/>
    </xf>
    <xf numFmtId="0" fontId="13" fillId="2" borderId="11" xfId="2" applyFont="1" applyFill="1" applyBorder="1" applyAlignment="1">
      <alignment horizontal="center" vertical="center"/>
    </xf>
    <xf numFmtId="0" fontId="13" fillId="2" borderId="11" xfId="2" applyFont="1" applyFill="1" applyBorder="1" applyAlignment="1">
      <alignment horizontal="center" vertical="center" wrapText="1"/>
    </xf>
    <xf numFmtId="3" fontId="13" fillId="2" borderId="11" xfId="2" applyNumberFormat="1" applyFont="1" applyFill="1" applyBorder="1" applyAlignment="1">
      <alignment horizontal="center" vertical="center"/>
    </xf>
    <xf numFmtId="3" fontId="13" fillId="2" borderId="11" xfId="0"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12" xfId="0" applyFont="1" applyFill="1" applyBorder="1" applyAlignment="1">
      <alignment horizontal="left" vertical="center" wrapText="1"/>
    </xf>
    <xf numFmtId="0" fontId="6" fillId="2" borderId="12" xfId="0" quotePrefix="1" applyFont="1" applyFill="1" applyBorder="1" applyAlignment="1">
      <alignment vertical="center" wrapText="1"/>
    </xf>
    <xf numFmtId="0" fontId="24"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22" fillId="0" borderId="17" xfId="0" applyNumberFormat="1" applyFont="1" applyBorder="1" applyAlignment="1">
      <alignment horizontal="center" vertical="center" wrapText="1"/>
    </xf>
    <xf numFmtId="3" fontId="22" fillId="0" borderId="18" xfId="0" applyNumberFormat="1" applyFont="1" applyBorder="1" applyAlignment="1">
      <alignment horizontal="center" vertical="center" wrapText="1"/>
    </xf>
    <xf numFmtId="3" fontId="22" fillId="0" borderId="16" xfId="0" applyNumberFormat="1" applyFont="1" applyBorder="1" applyAlignment="1">
      <alignment horizontal="center" vertical="center" wrapText="1"/>
    </xf>
    <xf numFmtId="0" fontId="5" fillId="2" borderId="0" xfId="0" applyFont="1" applyFill="1" applyAlignment="1">
      <alignment horizontal="center" vertical="center" wrapText="1"/>
    </xf>
    <xf numFmtId="0" fontId="19" fillId="2" borderId="0" xfId="0" applyFont="1" applyFill="1" applyAlignment="1">
      <alignment horizontal="center" vertical="center" wrapText="1"/>
    </xf>
    <xf numFmtId="0" fontId="19" fillId="2" borderId="1"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4" fillId="2" borderId="1" xfId="0" applyFont="1" applyFill="1" applyBorder="1" applyAlignment="1">
      <alignment horizontal="right"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6" xfId="0" applyFont="1" applyFill="1" applyBorder="1" applyAlignment="1">
      <alignment horizontal="center"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3" fontId="21" fillId="0" borderId="17" xfId="0" applyNumberFormat="1" applyFont="1" applyBorder="1" applyAlignment="1">
      <alignment horizontal="left" vertical="center" wrapText="1"/>
    </xf>
    <xf numFmtId="3" fontId="21" fillId="0" borderId="18" xfId="0" applyNumberFormat="1" applyFont="1" applyBorder="1" applyAlignment="1">
      <alignment horizontal="left" vertical="center" wrapText="1"/>
    </xf>
    <xf numFmtId="3" fontId="21" fillId="0" borderId="16" xfId="0" applyNumberFormat="1" applyFont="1" applyBorder="1" applyAlignment="1">
      <alignment horizontal="left" vertical="center" wrapText="1"/>
    </xf>
    <xf numFmtId="3" fontId="21" fillId="0" borderId="17" xfId="0" applyNumberFormat="1" applyFont="1" applyBorder="1" applyAlignment="1">
      <alignment horizontal="left" vertical="center"/>
    </xf>
    <xf numFmtId="3" fontId="21" fillId="0" borderId="18" xfId="0" applyNumberFormat="1" applyFont="1" applyBorder="1" applyAlignment="1">
      <alignment horizontal="left" vertical="center"/>
    </xf>
    <xf numFmtId="166" fontId="13" fillId="2" borderId="6" xfId="1" applyNumberFormat="1" applyFont="1" applyFill="1" applyBorder="1" applyAlignment="1">
      <alignment horizontal="center" vertical="center" wrapText="1"/>
    </xf>
    <xf numFmtId="166" fontId="3" fillId="2" borderId="0" xfId="1" applyNumberFormat="1" applyFont="1" applyFill="1" applyAlignment="1">
      <alignment horizontal="center" vertical="center" wrapText="1"/>
    </xf>
    <xf numFmtId="3" fontId="13" fillId="2" borderId="14" xfId="1" applyNumberFormat="1" applyFont="1" applyFill="1" applyBorder="1" applyAlignment="1">
      <alignment horizontal="center" vertical="center"/>
    </xf>
    <xf numFmtId="3" fontId="13" fillId="2" borderId="19" xfId="1" applyNumberFormat="1" applyFont="1" applyFill="1" applyBorder="1" applyAlignment="1">
      <alignment horizontal="center" vertical="center"/>
    </xf>
    <xf numFmtId="3" fontId="13" fillId="2" borderId="15" xfId="1" applyNumberFormat="1" applyFont="1" applyFill="1" applyBorder="1" applyAlignment="1">
      <alignment horizontal="center" vertical="center"/>
    </xf>
    <xf numFmtId="166" fontId="13" fillId="2" borderId="2" xfId="1" applyNumberFormat="1" applyFont="1" applyFill="1" applyBorder="1" applyAlignment="1">
      <alignment horizontal="center" vertical="center" wrapText="1"/>
    </xf>
    <xf numFmtId="166" fontId="13" fillId="2" borderId="18" xfId="1" applyNumberFormat="1" applyFont="1" applyFill="1" applyBorder="1" applyAlignment="1">
      <alignment horizontal="center" vertical="center" wrapText="1"/>
    </xf>
    <xf numFmtId="166" fontId="13" fillId="2" borderId="5" xfId="1" applyNumberFormat="1" applyFont="1" applyFill="1" applyBorder="1" applyAlignment="1">
      <alignment horizontal="center" vertical="center" wrapText="1"/>
    </xf>
    <xf numFmtId="166" fontId="13" fillId="2" borderId="3" xfId="1" applyNumberFormat="1" applyFont="1" applyFill="1" applyBorder="1" applyAlignment="1">
      <alignment horizontal="center" vertical="center" wrapText="1"/>
    </xf>
    <xf numFmtId="166" fontId="13" fillId="2" borderId="4" xfId="1" applyNumberFormat="1" applyFont="1" applyFill="1" applyBorder="1" applyAlignment="1">
      <alignment horizontal="center" vertical="center" wrapText="1"/>
    </xf>
    <xf numFmtId="166" fontId="13" fillId="2" borderId="14" xfId="1" applyNumberFormat="1" applyFont="1" applyFill="1" applyBorder="1" applyAlignment="1">
      <alignment horizontal="center" vertical="center" wrapText="1"/>
    </xf>
    <xf numFmtId="3" fontId="13" fillId="2" borderId="2" xfId="1" applyNumberFormat="1" applyFont="1" applyFill="1" applyBorder="1" applyAlignment="1">
      <alignment horizontal="center" vertical="center" wrapText="1"/>
    </xf>
    <xf numFmtId="3" fontId="13" fillId="2" borderId="18" xfId="1" applyNumberFormat="1" applyFont="1" applyFill="1" applyBorder="1" applyAlignment="1">
      <alignment horizontal="center" vertical="center" wrapText="1"/>
    </xf>
    <xf numFmtId="3" fontId="13" fillId="2" borderId="5" xfId="1" applyNumberFormat="1" applyFont="1" applyFill="1" applyBorder="1" applyAlignment="1">
      <alignment horizontal="center" vertical="center" wrapText="1"/>
    </xf>
    <xf numFmtId="166" fontId="13" fillId="2" borderId="8" xfId="1" applyNumberFormat="1" applyFont="1" applyFill="1" applyBorder="1" applyAlignment="1">
      <alignment horizontal="center" vertical="center" wrapText="1"/>
    </xf>
    <xf numFmtId="166" fontId="13" fillId="2" borderId="9" xfId="1" applyNumberFormat="1" applyFont="1" applyFill="1" applyBorder="1" applyAlignment="1">
      <alignment horizontal="center" vertical="center" wrapText="1"/>
    </xf>
    <xf numFmtId="166" fontId="6" fillId="2" borderId="17" xfId="1" applyNumberFormat="1" applyFont="1" applyFill="1" applyBorder="1" applyAlignment="1">
      <alignment horizontal="center" vertical="center" wrapText="1"/>
    </xf>
    <xf numFmtId="166" fontId="6" fillId="2" borderId="18" xfId="1" applyNumberFormat="1" applyFont="1" applyFill="1" applyBorder="1" applyAlignment="1">
      <alignment horizontal="center" vertical="center" wrapText="1"/>
    </xf>
    <xf numFmtId="166" fontId="6" fillId="2" borderId="5" xfId="1" applyNumberFormat="1"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18" xfId="2" applyFont="1" applyFill="1" applyBorder="1" applyAlignment="1">
      <alignment horizontal="center" vertical="center" wrapText="1"/>
    </xf>
    <xf numFmtId="0" fontId="13" fillId="2" borderId="5" xfId="2" applyFont="1" applyFill="1" applyBorder="1" applyAlignment="1">
      <alignment horizontal="center" vertical="center" wrapText="1"/>
    </xf>
    <xf numFmtId="166" fontId="6" fillId="2" borderId="16" xfId="1" applyNumberFormat="1" applyFont="1" applyFill="1" applyBorder="1" applyAlignment="1">
      <alignment horizontal="center" vertical="center" wrapText="1"/>
    </xf>
    <xf numFmtId="0" fontId="6" fillId="2" borderId="17" xfId="1" quotePrefix="1" applyNumberFormat="1" applyFont="1" applyFill="1" applyBorder="1" applyAlignment="1">
      <alignment horizontal="left" vertical="center" wrapText="1"/>
    </xf>
    <xf numFmtId="0" fontId="6" fillId="2" borderId="18" xfId="1" quotePrefix="1" applyNumberFormat="1" applyFont="1" applyFill="1" applyBorder="1" applyAlignment="1">
      <alignment horizontal="left" vertical="center" wrapText="1"/>
    </xf>
    <xf numFmtId="0" fontId="6" fillId="0" borderId="17" xfId="3" applyFont="1" applyBorder="1" applyAlignment="1">
      <alignment horizontal="left" vertical="center" wrapText="1"/>
    </xf>
    <xf numFmtId="0" fontId="6" fillId="0" borderId="18" xfId="3" applyFont="1" applyBorder="1" applyAlignment="1">
      <alignment horizontal="left" vertical="center" wrapText="1"/>
    </xf>
    <xf numFmtId="0" fontId="6" fillId="0" borderId="16" xfId="3" applyFont="1" applyBorder="1" applyAlignment="1">
      <alignment horizontal="left" vertical="center" wrapText="1"/>
    </xf>
    <xf numFmtId="0" fontId="6" fillId="0" borderId="17" xfId="3" applyFont="1" applyBorder="1" applyAlignment="1">
      <alignment horizontal="center" vertical="center" wrapText="1"/>
    </xf>
    <xf numFmtId="0" fontId="6" fillId="0" borderId="18" xfId="3" applyFont="1" applyBorder="1" applyAlignment="1">
      <alignment horizontal="center" vertical="center" wrapText="1"/>
    </xf>
    <xf numFmtId="0" fontId="6" fillId="0" borderId="16" xfId="3" applyFont="1" applyBorder="1" applyAlignment="1">
      <alignment horizontal="center" vertical="center" wrapText="1"/>
    </xf>
    <xf numFmtId="0" fontId="6" fillId="2" borderId="17" xfId="3" quotePrefix="1" applyFont="1" applyFill="1" applyBorder="1" applyAlignment="1">
      <alignment horizontal="center" vertical="center" wrapText="1"/>
    </xf>
    <xf numFmtId="0" fontId="6" fillId="2" borderId="16" xfId="3" quotePrefix="1" applyFont="1" applyFill="1" applyBorder="1" applyAlignment="1">
      <alignment horizontal="center" vertical="center" wrapText="1"/>
    </xf>
    <xf numFmtId="0" fontId="2" fillId="0" borderId="0" xfId="0" applyFont="1" applyAlignment="1">
      <alignment horizontal="center" vertical="center" wrapText="1"/>
    </xf>
    <xf numFmtId="0" fontId="13" fillId="2" borderId="6"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0" borderId="6" xfId="3" applyFont="1" applyBorder="1" applyAlignment="1">
      <alignment horizontal="center" vertical="center" wrapText="1"/>
    </xf>
    <xf numFmtId="0" fontId="28" fillId="2" borderId="0" xfId="2" applyFont="1" applyFill="1" applyAlignment="1">
      <alignment horizontal="center" vertical="center" wrapText="1"/>
    </xf>
    <xf numFmtId="0" fontId="11" fillId="2" borderId="2" xfId="2" applyFont="1" applyFill="1" applyBorder="1" applyAlignment="1">
      <alignment horizontal="center" vertical="center" wrapText="1"/>
    </xf>
    <xf numFmtId="0" fontId="11" fillId="2" borderId="18"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9" xfId="2" applyFont="1" applyFill="1" applyBorder="1" applyAlignment="1">
      <alignment horizontal="center" vertical="center" wrapText="1"/>
    </xf>
    <xf numFmtId="3" fontId="11" fillId="2" borderId="2" xfId="2" applyNumberFormat="1" applyFont="1" applyFill="1" applyBorder="1" applyAlignment="1">
      <alignment horizontal="center" vertical="center" wrapText="1"/>
    </xf>
    <xf numFmtId="3" fontId="11" fillId="2" borderId="18" xfId="2" applyNumberFormat="1" applyFont="1" applyFill="1" applyBorder="1" applyAlignment="1">
      <alignment horizontal="center" vertical="center" wrapText="1"/>
    </xf>
    <xf numFmtId="3" fontId="11" fillId="2" borderId="5" xfId="2" applyNumberFormat="1"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5" xfId="2" applyFont="1" applyFill="1" applyBorder="1" applyAlignment="1">
      <alignment horizontal="center" vertical="center" wrapText="1"/>
    </xf>
    <xf numFmtId="3" fontId="11" fillId="2" borderId="6" xfId="2" applyNumberFormat="1" applyFont="1" applyFill="1" applyBorder="1" applyAlignment="1">
      <alignment horizontal="center" vertical="center" wrapText="1"/>
    </xf>
    <xf numFmtId="0" fontId="6" fillId="2" borderId="17" xfId="3" applyFont="1" applyFill="1" applyBorder="1" applyAlignment="1">
      <alignment horizontal="left" vertical="center" wrapText="1"/>
    </xf>
    <xf numFmtId="0" fontId="6" fillId="2" borderId="18" xfId="3" applyFont="1" applyFill="1" applyBorder="1" applyAlignment="1">
      <alignment horizontal="left" vertical="center" wrapText="1"/>
    </xf>
    <xf numFmtId="0" fontId="6" fillId="2" borderId="16" xfId="3" applyFont="1" applyFill="1" applyBorder="1" applyAlignment="1">
      <alignment horizontal="left" vertical="center" wrapText="1"/>
    </xf>
    <xf numFmtId="0" fontId="12" fillId="2" borderId="3"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5" fillId="2" borderId="17" xfId="0" quotePrefix="1" applyFont="1" applyFill="1" applyBorder="1" applyAlignment="1">
      <alignment horizontal="left" vertical="center" wrapText="1"/>
    </xf>
    <xf numFmtId="0" fontId="15" fillId="2" borderId="16" xfId="0" quotePrefix="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15" fillId="2" borderId="17" xfId="0" quotePrefix="1" applyFont="1" applyFill="1" applyBorder="1" applyAlignment="1">
      <alignment horizontal="center" vertical="center" wrapText="1"/>
    </xf>
    <xf numFmtId="0" fontId="15" fillId="2" borderId="18" xfId="0" quotePrefix="1" applyFont="1" applyFill="1" applyBorder="1" applyAlignment="1">
      <alignment horizontal="center" vertical="center" wrapText="1"/>
    </xf>
    <xf numFmtId="0" fontId="15" fillId="2" borderId="16" xfId="0" quotePrefix="1"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3" fillId="2" borderId="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4" fillId="2" borderId="0" xfId="0" applyFont="1" applyFill="1" applyAlignment="1">
      <alignment horizontal="right" vertical="center"/>
    </xf>
    <xf numFmtId="0" fontId="4" fillId="2" borderId="1" xfId="0" applyFont="1" applyFill="1" applyBorder="1" applyAlignment="1">
      <alignment horizontal="right" vertical="center"/>
    </xf>
    <xf numFmtId="0" fontId="24" fillId="2" borderId="1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13" fillId="2" borderId="0" xfId="0" applyFont="1" applyFill="1" applyAlignment="1">
      <alignment horizontal="left" vertical="center" wrapText="1"/>
    </xf>
    <xf numFmtId="0" fontId="8" fillId="2" borderId="0" xfId="2" applyFont="1" applyFill="1" applyAlignment="1">
      <alignment horizontal="center" vertical="center" wrapText="1"/>
    </xf>
  </cellXfs>
  <cellStyles count="6">
    <cellStyle name="Comma" xfId="1" builtinId="3"/>
    <cellStyle name="Comma 2" xfId="4"/>
    <cellStyle name="Normal" xfId="0" builtinId="0"/>
    <cellStyle name="Normal 2" xfId="2"/>
    <cellStyle name="Normal_Sheet1"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4" zoomScaleNormal="100" workbookViewId="0">
      <selection activeCell="D18" sqref="D18"/>
    </sheetView>
  </sheetViews>
  <sheetFormatPr defaultRowHeight="16.5" x14ac:dyDescent="0.25"/>
  <cols>
    <col min="1" max="1" width="5.5703125" style="37" customWidth="1"/>
    <col min="2" max="2" width="55.7109375" style="37" customWidth="1"/>
    <col min="3" max="4" width="7.7109375" style="37" customWidth="1"/>
    <col min="5" max="5" width="10.140625" style="37" customWidth="1"/>
    <col min="6" max="7" width="16" style="37" bestFit="1" customWidth="1"/>
    <col min="8" max="8" width="12.42578125" style="37" customWidth="1"/>
    <col min="9" max="9" width="15.7109375" style="49" customWidth="1"/>
    <col min="10" max="256" width="9.140625" style="37"/>
    <col min="257" max="257" width="5.5703125" style="37" customWidth="1"/>
    <col min="258" max="258" width="48.28515625" style="37" customWidth="1"/>
    <col min="259" max="260" width="7.7109375" style="37" customWidth="1"/>
    <col min="261" max="261" width="10.140625" style="37" customWidth="1"/>
    <col min="262" max="263" width="16" style="37" bestFit="1" customWidth="1"/>
    <col min="264" max="264" width="12.42578125" style="37" customWidth="1"/>
    <col min="265" max="265" width="15.7109375" style="37" customWidth="1"/>
    <col min="266" max="512" width="9.140625" style="37"/>
    <col min="513" max="513" width="5.5703125" style="37" customWidth="1"/>
    <col min="514" max="514" width="48.28515625" style="37" customWidth="1"/>
    <col min="515" max="516" width="7.7109375" style="37" customWidth="1"/>
    <col min="517" max="517" width="10.140625" style="37" customWidth="1"/>
    <col min="518" max="519" width="16" style="37" bestFit="1" customWidth="1"/>
    <col min="520" max="520" width="12.42578125" style="37" customWidth="1"/>
    <col min="521" max="521" width="15.7109375" style="37" customWidth="1"/>
    <col min="522" max="768" width="9.140625" style="37"/>
    <col min="769" max="769" width="5.5703125" style="37" customWidth="1"/>
    <col min="770" max="770" width="48.28515625" style="37" customWidth="1"/>
    <col min="771" max="772" width="7.7109375" style="37" customWidth="1"/>
    <col min="773" max="773" width="10.140625" style="37" customWidth="1"/>
    <col min="774" max="775" width="16" style="37" bestFit="1" customWidth="1"/>
    <col min="776" max="776" width="12.42578125" style="37" customWidth="1"/>
    <col min="777" max="777" width="15.7109375" style="37" customWidth="1"/>
    <col min="778" max="1024" width="9.140625" style="37"/>
    <col min="1025" max="1025" width="5.5703125" style="37" customWidth="1"/>
    <col min="1026" max="1026" width="48.28515625" style="37" customWidth="1"/>
    <col min="1027" max="1028" width="7.7109375" style="37" customWidth="1"/>
    <col min="1029" max="1029" width="10.140625" style="37" customWidth="1"/>
    <col min="1030" max="1031" width="16" style="37" bestFit="1" customWidth="1"/>
    <col min="1032" max="1032" width="12.42578125" style="37" customWidth="1"/>
    <col min="1033" max="1033" width="15.7109375" style="37" customWidth="1"/>
    <col min="1034" max="1280" width="9.140625" style="37"/>
    <col min="1281" max="1281" width="5.5703125" style="37" customWidth="1"/>
    <col min="1282" max="1282" width="48.28515625" style="37" customWidth="1"/>
    <col min="1283" max="1284" width="7.7109375" style="37" customWidth="1"/>
    <col min="1285" max="1285" width="10.140625" style="37" customWidth="1"/>
    <col min="1286" max="1287" width="16" style="37" bestFit="1" customWidth="1"/>
    <col min="1288" max="1288" width="12.42578125" style="37" customWidth="1"/>
    <col min="1289" max="1289" width="15.7109375" style="37" customWidth="1"/>
    <col min="1290" max="1536" width="9.140625" style="37"/>
    <col min="1537" max="1537" width="5.5703125" style="37" customWidth="1"/>
    <col min="1538" max="1538" width="48.28515625" style="37" customWidth="1"/>
    <col min="1539" max="1540" width="7.7109375" style="37" customWidth="1"/>
    <col min="1541" max="1541" width="10.140625" style="37" customWidth="1"/>
    <col min="1542" max="1543" width="16" style="37" bestFit="1" customWidth="1"/>
    <col min="1544" max="1544" width="12.42578125" style="37" customWidth="1"/>
    <col min="1545" max="1545" width="15.7109375" style="37" customWidth="1"/>
    <col min="1546" max="1792" width="9.140625" style="37"/>
    <col min="1793" max="1793" width="5.5703125" style="37" customWidth="1"/>
    <col min="1794" max="1794" width="48.28515625" style="37" customWidth="1"/>
    <col min="1795" max="1796" width="7.7109375" style="37" customWidth="1"/>
    <col min="1797" max="1797" width="10.140625" style="37" customWidth="1"/>
    <col min="1798" max="1799" width="16" style="37" bestFit="1" customWidth="1"/>
    <col min="1800" max="1800" width="12.42578125" style="37" customWidth="1"/>
    <col min="1801" max="1801" width="15.7109375" style="37" customWidth="1"/>
    <col min="1802" max="2048" width="9.140625" style="37"/>
    <col min="2049" max="2049" width="5.5703125" style="37" customWidth="1"/>
    <col min="2050" max="2050" width="48.28515625" style="37" customWidth="1"/>
    <col min="2051" max="2052" width="7.7109375" style="37" customWidth="1"/>
    <col min="2053" max="2053" width="10.140625" style="37" customWidth="1"/>
    <col min="2054" max="2055" width="16" style="37" bestFit="1" customWidth="1"/>
    <col min="2056" max="2056" width="12.42578125" style="37" customWidth="1"/>
    <col min="2057" max="2057" width="15.7109375" style="37" customWidth="1"/>
    <col min="2058" max="2304" width="9.140625" style="37"/>
    <col min="2305" max="2305" width="5.5703125" style="37" customWidth="1"/>
    <col min="2306" max="2306" width="48.28515625" style="37" customWidth="1"/>
    <col min="2307" max="2308" width="7.7109375" style="37" customWidth="1"/>
    <col min="2309" max="2309" width="10.140625" style="37" customWidth="1"/>
    <col min="2310" max="2311" width="16" style="37" bestFit="1" customWidth="1"/>
    <col min="2312" max="2312" width="12.42578125" style="37" customWidth="1"/>
    <col min="2313" max="2313" width="15.7109375" style="37" customWidth="1"/>
    <col min="2314" max="2560" width="9.140625" style="37"/>
    <col min="2561" max="2561" width="5.5703125" style="37" customWidth="1"/>
    <col min="2562" max="2562" width="48.28515625" style="37" customWidth="1"/>
    <col min="2563" max="2564" width="7.7109375" style="37" customWidth="1"/>
    <col min="2565" max="2565" width="10.140625" style="37" customWidth="1"/>
    <col min="2566" max="2567" width="16" style="37" bestFit="1" customWidth="1"/>
    <col min="2568" max="2568" width="12.42578125" style="37" customWidth="1"/>
    <col min="2569" max="2569" width="15.7109375" style="37" customWidth="1"/>
    <col min="2570" max="2816" width="9.140625" style="37"/>
    <col min="2817" max="2817" width="5.5703125" style="37" customWidth="1"/>
    <col min="2818" max="2818" width="48.28515625" style="37" customWidth="1"/>
    <col min="2819" max="2820" width="7.7109375" style="37" customWidth="1"/>
    <col min="2821" max="2821" width="10.140625" style="37" customWidth="1"/>
    <col min="2822" max="2823" width="16" style="37" bestFit="1" customWidth="1"/>
    <col min="2824" max="2824" width="12.42578125" style="37" customWidth="1"/>
    <col min="2825" max="2825" width="15.7109375" style="37" customWidth="1"/>
    <col min="2826" max="3072" width="9.140625" style="37"/>
    <col min="3073" max="3073" width="5.5703125" style="37" customWidth="1"/>
    <col min="3074" max="3074" width="48.28515625" style="37" customWidth="1"/>
    <col min="3075" max="3076" width="7.7109375" style="37" customWidth="1"/>
    <col min="3077" max="3077" width="10.140625" style="37" customWidth="1"/>
    <col min="3078" max="3079" width="16" style="37" bestFit="1" customWidth="1"/>
    <col min="3080" max="3080" width="12.42578125" style="37" customWidth="1"/>
    <col min="3081" max="3081" width="15.7109375" style="37" customWidth="1"/>
    <col min="3082" max="3328" width="9.140625" style="37"/>
    <col min="3329" max="3329" width="5.5703125" style="37" customWidth="1"/>
    <col min="3330" max="3330" width="48.28515625" style="37" customWidth="1"/>
    <col min="3331" max="3332" width="7.7109375" style="37" customWidth="1"/>
    <col min="3333" max="3333" width="10.140625" style="37" customWidth="1"/>
    <col min="3334" max="3335" width="16" style="37" bestFit="1" customWidth="1"/>
    <col min="3336" max="3336" width="12.42578125" style="37" customWidth="1"/>
    <col min="3337" max="3337" width="15.7109375" style="37" customWidth="1"/>
    <col min="3338" max="3584" width="9.140625" style="37"/>
    <col min="3585" max="3585" width="5.5703125" style="37" customWidth="1"/>
    <col min="3586" max="3586" width="48.28515625" style="37" customWidth="1"/>
    <col min="3587" max="3588" width="7.7109375" style="37" customWidth="1"/>
    <col min="3589" max="3589" width="10.140625" style="37" customWidth="1"/>
    <col min="3590" max="3591" width="16" style="37" bestFit="1" customWidth="1"/>
    <col min="3592" max="3592" width="12.42578125" style="37" customWidth="1"/>
    <col min="3593" max="3593" width="15.7109375" style="37" customWidth="1"/>
    <col min="3594" max="3840" width="9.140625" style="37"/>
    <col min="3841" max="3841" width="5.5703125" style="37" customWidth="1"/>
    <col min="3842" max="3842" width="48.28515625" style="37" customWidth="1"/>
    <col min="3843" max="3844" width="7.7109375" style="37" customWidth="1"/>
    <col min="3845" max="3845" width="10.140625" style="37" customWidth="1"/>
    <col min="3846" max="3847" width="16" style="37" bestFit="1" customWidth="1"/>
    <col min="3848" max="3848" width="12.42578125" style="37" customWidth="1"/>
    <col min="3849" max="3849" width="15.7109375" style="37" customWidth="1"/>
    <col min="3850" max="4096" width="9.140625" style="37"/>
    <col min="4097" max="4097" width="5.5703125" style="37" customWidth="1"/>
    <col min="4098" max="4098" width="48.28515625" style="37" customWidth="1"/>
    <col min="4099" max="4100" width="7.7109375" style="37" customWidth="1"/>
    <col min="4101" max="4101" width="10.140625" style="37" customWidth="1"/>
    <col min="4102" max="4103" width="16" style="37" bestFit="1" customWidth="1"/>
    <col min="4104" max="4104" width="12.42578125" style="37" customWidth="1"/>
    <col min="4105" max="4105" width="15.7109375" style="37" customWidth="1"/>
    <col min="4106" max="4352" width="9.140625" style="37"/>
    <col min="4353" max="4353" width="5.5703125" style="37" customWidth="1"/>
    <col min="4354" max="4354" width="48.28515625" style="37" customWidth="1"/>
    <col min="4355" max="4356" width="7.7109375" style="37" customWidth="1"/>
    <col min="4357" max="4357" width="10.140625" style="37" customWidth="1"/>
    <col min="4358" max="4359" width="16" style="37" bestFit="1" customWidth="1"/>
    <col min="4360" max="4360" width="12.42578125" style="37" customWidth="1"/>
    <col min="4361" max="4361" width="15.7109375" style="37" customWidth="1"/>
    <col min="4362" max="4608" width="9.140625" style="37"/>
    <col min="4609" max="4609" width="5.5703125" style="37" customWidth="1"/>
    <col min="4610" max="4610" width="48.28515625" style="37" customWidth="1"/>
    <col min="4611" max="4612" width="7.7109375" style="37" customWidth="1"/>
    <col min="4613" max="4613" width="10.140625" style="37" customWidth="1"/>
    <col min="4614" max="4615" width="16" style="37" bestFit="1" customWidth="1"/>
    <col min="4616" max="4616" width="12.42578125" style="37" customWidth="1"/>
    <col min="4617" max="4617" width="15.7109375" style="37" customWidth="1"/>
    <col min="4618" max="4864" width="9.140625" style="37"/>
    <col min="4865" max="4865" width="5.5703125" style="37" customWidth="1"/>
    <col min="4866" max="4866" width="48.28515625" style="37" customWidth="1"/>
    <col min="4867" max="4868" width="7.7109375" style="37" customWidth="1"/>
    <col min="4869" max="4869" width="10.140625" style="37" customWidth="1"/>
    <col min="4870" max="4871" width="16" style="37" bestFit="1" customWidth="1"/>
    <col min="4872" max="4872" width="12.42578125" style="37" customWidth="1"/>
    <col min="4873" max="4873" width="15.7109375" style="37" customWidth="1"/>
    <col min="4874" max="5120" width="9.140625" style="37"/>
    <col min="5121" max="5121" width="5.5703125" style="37" customWidth="1"/>
    <col min="5122" max="5122" width="48.28515625" style="37" customWidth="1"/>
    <col min="5123" max="5124" width="7.7109375" style="37" customWidth="1"/>
    <col min="5125" max="5125" width="10.140625" style="37" customWidth="1"/>
    <col min="5126" max="5127" width="16" style="37" bestFit="1" customWidth="1"/>
    <col min="5128" max="5128" width="12.42578125" style="37" customWidth="1"/>
    <col min="5129" max="5129" width="15.7109375" style="37" customWidth="1"/>
    <col min="5130" max="5376" width="9.140625" style="37"/>
    <col min="5377" max="5377" width="5.5703125" style="37" customWidth="1"/>
    <col min="5378" max="5378" width="48.28515625" style="37" customWidth="1"/>
    <col min="5379" max="5380" width="7.7109375" style="37" customWidth="1"/>
    <col min="5381" max="5381" width="10.140625" style="37" customWidth="1"/>
    <col min="5382" max="5383" width="16" style="37" bestFit="1" customWidth="1"/>
    <col min="5384" max="5384" width="12.42578125" style="37" customWidth="1"/>
    <col min="5385" max="5385" width="15.7109375" style="37" customWidth="1"/>
    <col min="5386" max="5632" width="9.140625" style="37"/>
    <col min="5633" max="5633" width="5.5703125" style="37" customWidth="1"/>
    <col min="5634" max="5634" width="48.28515625" style="37" customWidth="1"/>
    <col min="5635" max="5636" width="7.7109375" style="37" customWidth="1"/>
    <col min="5637" max="5637" width="10.140625" style="37" customWidth="1"/>
    <col min="5638" max="5639" width="16" style="37" bestFit="1" customWidth="1"/>
    <col min="5640" max="5640" width="12.42578125" style="37" customWidth="1"/>
    <col min="5641" max="5641" width="15.7109375" style="37" customWidth="1"/>
    <col min="5642" max="5888" width="9.140625" style="37"/>
    <col min="5889" max="5889" width="5.5703125" style="37" customWidth="1"/>
    <col min="5890" max="5890" width="48.28515625" style="37" customWidth="1"/>
    <col min="5891" max="5892" width="7.7109375" style="37" customWidth="1"/>
    <col min="5893" max="5893" width="10.140625" style="37" customWidth="1"/>
    <col min="5894" max="5895" width="16" style="37" bestFit="1" customWidth="1"/>
    <col min="5896" max="5896" width="12.42578125" style="37" customWidth="1"/>
    <col min="5897" max="5897" width="15.7109375" style="37" customWidth="1"/>
    <col min="5898" max="6144" width="9.140625" style="37"/>
    <col min="6145" max="6145" width="5.5703125" style="37" customWidth="1"/>
    <col min="6146" max="6146" width="48.28515625" style="37" customWidth="1"/>
    <col min="6147" max="6148" width="7.7109375" style="37" customWidth="1"/>
    <col min="6149" max="6149" width="10.140625" style="37" customWidth="1"/>
    <col min="6150" max="6151" width="16" style="37" bestFit="1" customWidth="1"/>
    <col min="6152" max="6152" width="12.42578125" style="37" customWidth="1"/>
    <col min="6153" max="6153" width="15.7109375" style="37" customWidth="1"/>
    <col min="6154" max="6400" width="9.140625" style="37"/>
    <col min="6401" max="6401" width="5.5703125" style="37" customWidth="1"/>
    <col min="6402" max="6402" width="48.28515625" style="37" customWidth="1"/>
    <col min="6403" max="6404" width="7.7109375" style="37" customWidth="1"/>
    <col min="6405" max="6405" width="10.140625" style="37" customWidth="1"/>
    <col min="6406" max="6407" width="16" style="37" bestFit="1" customWidth="1"/>
    <col min="6408" max="6408" width="12.42578125" style="37" customWidth="1"/>
    <col min="6409" max="6409" width="15.7109375" style="37" customWidth="1"/>
    <col min="6410" max="6656" width="9.140625" style="37"/>
    <col min="6657" max="6657" width="5.5703125" style="37" customWidth="1"/>
    <col min="6658" max="6658" width="48.28515625" style="37" customWidth="1"/>
    <col min="6659" max="6660" width="7.7109375" style="37" customWidth="1"/>
    <col min="6661" max="6661" width="10.140625" style="37" customWidth="1"/>
    <col min="6662" max="6663" width="16" style="37" bestFit="1" customWidth="1"/>
    <col min="6664" max="6664" width="12.42578125" style="37" customWidth="1"/>
    <col min="6665" max="6665" width="15.7109375" style="37" customWidth="1"/>
    <col min="6666" max="6912" width="9.140625" style="37"/>
    <col min="6913" max="6913" width="5.5703125" style="37" customWidth="1"/>
    <col min="6914" max="6914" width="48.28515625" style="37" customWidth="1"/>
    <col min="6915" max="6916" width="7.7109375" style="37" customWidth="1"/>
    <col min="6917" max="6917" width="10.140625" style="37" customWidth="1"/>
    <col min="6918" max="6919" width="16" style="37" bestFit="1" customWidth="1"/>
    <col min="6920" max="6920" width="12.42578125" style="37" customWidth="1"/>
    <col min="6921" max="6921" width="15.7109375" style="37" customWidth="1"/>
    <col min="6922" max="7168" width="9.140625" style="37"/>
    <col min="7169" max="7169" width="5.5703125" style="37" customWidth="1"/>
    <col min="7170" max="7170" width="48.28515625" style="37" customWidth="1"/>
    <col min="7171" max="7172" width="7.7109375" style="37" customWidth="1"/>
    <col min="7173" max="7173" width="10.140625" style="37" customWidth="1"/>
    <col min="7174" max="7175" width="16" style="37" bestFit="1" customWidth="1"/>
    <col min="7176" max="7176" width="12.42578125" style="37" customWidth="1"/>
    <col min="7177" max="7177" width="15.7109375" style="37" customWidth="1"/>
    <col min="7178" max="7424" width="9.140625" style="37"/>
    <col min="7425" max="7425" width="5.5703125" style="37" customWidth="1"/>
    <col min="7426" max="7426" width="48.28515625" style="37" customWidth="1"/>
    <col min="7427" max="7428" width="7.7109375" style="37" customWidth="1"/>
    <col min="7429" max="7429" width="10.140625" style="37" customWidth="1"/>
    <col min="7430" max="7431" width="16" style="37" bestFit="1" customWidth="1"/>
    <col min="7432" max="7432" width="12.42578125" style="37" customWidth="1"/>
    <col min="7433" max="7433" width="15.7109375" style="37" customWidth="1"/>
    <col min="7434" max="7680" width="9.140625" style="37"/>
    <col min="7681" max="7681" width="5.5703125" style="37" customWidth="1"/>
    <col min="7682" max="7682" width="48.28515625" style="37" customWidth="1"/>
    <col min="7683" max="7684" width="7.7109375" style="37" customWidth="1"/>
    <col min="7685" max="7685" width="10.140625" style="37" customWidth="1"/>
    <col min="7686" max="7687" width="16" style="37" bestFit="1" customWidth="1"/>
    <col min="7688" max="7688" width="12.42578125" style="37" customWidth="1"/>
    <col min="7689" max="7689" width="15.7109375" style="37" customWidth="1"/>
    <col min="7690" max="7936" width="9.140625" style="37"/>
    <col min="7937" max="7937" width="5.5703125" style="37" customWidth="1"/>
    <col min="7938" max="7938" width="48.28515625" style="37" customWidth="1"/>
    <col min="7939" max="7940" width="7.7109375" style="37" customWidth="1"/>
    <col min="7941" max="7941" width="10.140625" style="37" customWidth="1"/>
    <col min="7942" max="7943" width="16" style="37" bestFit="1" customWidth="1"/>
    <col min="7944" max="7944" width="12.42578125" style="37" customWidth="1"/>
    <col min="7945" max="7945" width="15.7109375" style="37" customWidth="1"/>
    <col min="7946" max="8192" width="9.140625" style="37"/>
    <col min="8193" max="8193" width="5.5703125" style="37" customWidth="1"/>
    <col min="8194" max="8194" width="48.28515625" style="37" customWidth="1"/>
    <col min="8195" max="8196" width="7.7109375" style="37" customWidth="1"/>
    <col min="8197" max="8197" width="10.140625" style="37" customWidth="1"/>
    <col min="8198" max="8199" width="16" style="37" bestFit="1" customWidth="1"/>
    <col min="8200" max="8200" width="12.42578125" style="37" customWidth="1"/>
    <col min="8201" max="8201" width="15.7109375" style="37" customWidth="1"/>
    <col min="8202" max="8448" width="9.140625" style="37"/>
    <col min="8449" max="8449" width="5.5703125" style="37" customWidth="1"/>
    <col min="8450" max="8450" width="48.28515625" style="37" customWidth="1"/>
    <col min="8451" max="8452" width="7.7109375" style="37" customWidth="1"/>
    <col min="8453" max="8453" width="10.140625" style="37" customWidth="1"/>
    <col min="8454" max="8455" width="16" style="37" bestFit="1" customWidth="1"/>
    <col min="8456" max="8456" width="12.42578125" style="37" customWidth="1"/>
    <col min="8457" max="8457" width="15.7109375" style="37" customWidth="1"/>
    <col min="8458" max="8704" width="9.140625" style="37"/>
    <col min="8705" max="8705" width="5.5703125" style="37" customWidth="1"/>
    <col min="8706" max="8706" width="48.28515625" style="37" customWidth="1"/>
    <col min="8707" max="8708" width="7.7109375" style="37" customWidth="1"/>
    <col min="8709" max="8709" width="10.140625" style="37" customWidth="1"/>
    <col min="8710" max="8711" width="16" style="37" bestFit="1" customWidth="1"/>
    <col min="8712" max="8712" width="12.42578125" style="37" customWidth="1"/>
    <col min="8713" max="8713" width="15.7109375" style="37" customWidth="1"/>
    <col min="8714" max="8960" width="9.140625" style="37"/>
    <col min="8961" max="8961" width="5.5703125" style="37" customWidth="1"/>
    <col min="8962" max="8962" width="48.28515625" style="37" customWidth="1"/>
    <col min="8963" max="8964" width="7.7109375" style="37" customWidth="1"/>
    <col min="8965" max="8965" width="10.140625" style="37" customWidth="1"/>
    <col min="8966" max="8967" width="16" style="37" bestFit="1" customWidth="1"/>
    <col min="8968" max="8968" width="12.42578125" style="37" customWidth="1"/>
    <col min="8969" max="8969" width="15.7109375" style="37" customWidth="1"/>
    <col min="8970" max="9216" width="9.140625" style="37"/>
    <col min="9217" max="9217" width="5.5703125" style="37" customWidth="1"/>
    <col min="9218" max="9218" width="48.28515625" style="37" customWidth="1"/>
    <col min="9219" max="9220" width="7.7109375" style="37" customWidth="1"/>
    <col min="9221" max="9221" width="10.140625" style="37" customWidth="1"/>
    <col min="9222" max="9223" width="16" style="37" bestFit="1" customWidth="1"/>
    <col min="9224" max="9224" width="12.42578125" style="37" customWidth="1"/>
    <col min="9225" max="9225" width="15.7109375" style="37" customWidth="1"/>
    <col min="9226" max="9472" width="9.140625" style="37"/>
    <col min="9473" max="9473" width="5.5703125" style="37" customWidth="1"/>
    <col min="9474" max="9474" width="48.28515625" style="37" customWidth="1"/>
    <col min="9475" max="9476" width="7.7109375" style="37" customWidth="1"/>
    <col min="9477" max="9477" width="10.140625" style="37" customWidth="1"/>
    <col min="9478" max="9479" width="16" style="37" bestFit="1" customWidth="1"/>
    <col min="9480" max="9480" width="12.42578125" style="37" customWidth="1"/>
    <col min="9481" max="9481" width="15.7109375" style="37" customWidth="1"/>
    <col min="9482" max="9728" width="9.140625" style="37"/>
    <col min="9729" max="9729" width="5.5703125" style="37" customWidth="1"/>
    <col min="9730" max="9730" width="48.28515625" style="37" customWidth="1"/>
    <col min="9731" max="9732" width="7.7109375" style="37" customWidth="1"/>
    <col min="9733" max="9733" width="10.140625" style="37" customWidth="1"/>
    <col min="9734" max="9735" width="16" style="37" bestFit="1" customWidth="1"/>
    <col min="9736" max="9736" width="12.42578125" style="37" customWidth="1"/>
    <col min="9737" max="9737" width="15.7109375" style="37" customWidth="1"/>
    <col min="9738" max="9984" width="9.140625" style="37"/>
    <col min="9985" max="9985" width="5.5703125" style="37" customWidth="1"/>
    <col min="9986" max="9986" width="48.28515625" style="37" customWidth="1"/>
    <col min="9987" max="9988" width="7.7109375" style="37" customWidth="1"/>
    <col min="9989" max="9989" width="10.140625" style="37" customWidth="1"/>
    <col min="9990" max="9991" width="16" style="37" bestFit="1" customWidth="1"/>
    <col min="9992" max="9992" width="12.42578125" style="37" customWidth="1"/>
    <col min="9993" max="9993" width="15.7109375" style="37" customWidth="1"/>
    <col min="9994" max="10240" width="9.140625" style="37"/>
    <col min="10241" max="10241" width="5.5703125" style="37" customWidth="1"/>
    <col min="10242" max="10242" width="48.28515625" style="37" customWidth="1"/>
    <col min="10243" max="10244" width="7.7109375" style="37" customWidth="1"/>
    <col min="10245" max="10245" width="10.140625" style="37" customWidth="1"/>
    <col min="10246" max="10247" width="16" style="37" bestFit="1" customWidth="1"/>
    <col min="10248" max="10248" width="12.42578125" style="37" customWidth="1"/>
    <col min="10249" max="10249" width="15.7109375" style="37" customWidth="1"/>
    <col min="10250" max="10496" width="9.140625" style="37"/>
    <col min="10497" max="10497" width="5.5703125" style="37" customWidth="1"/>
    <col min="10498" max="10498" width="48.28515625" style="37" customWidth="1"/>
    <col min="10499" max="10500" width="7.7109375" style="37" customWidth="1"/>
    <col min="10501" max="10501" width="10.140625" style="37" customWidth="1"/>
    <col min="10502" max="10503" width="16" style="37" bestFit="1" customWidth="1"/>
    <col min="10504" max="10504" width="12.42578125" style="37" customWidth="1"/>
    <col min="10505" max="10505" width="15.7109375" style="37" customWidth="1"/>
    <col min="10506" max="10752" width="9.140625" style="37"/>
    <col min="10753" max="10753" width="5.5703125" style="37" customWidth="1"/>
    <col min="10754" max="10754" width="48.28515625" style="37" customWidth="1"/>
    <col min="10755" max="10756" width="7.7109375" style="37" customWidth="1"/>
    <col min="10757" max="10757" width="10.140625" style="37" customWidth="1"/>
    <col min="10758" max="10759" width="16" style="37" bestFit="1" customWidth="1"/>
    <col min="10760" max="10760" width="12.42578125" style="37" customWidth="1"/>
    <col min="10761" max="10761" width="15.7109375" style="37" customWidth="1"/>
    <col min="10762" max="11008" width="9.140625" style="37"/>
    <col min="11009" max="11009" width="5.5703125" style="37" customWidth="1"/>
    <col min="11010" max="11010" width="48.28515625" style="37" customWidth="1"/>
    <col min="11011" max="11012" width="7.7109375" style="37" customWidth="1"/>
    <col min="11013" max="11013" width="10.140625" style="37" customWidth="1"/>
    <col min="11014" max="11015" width="16" style="37" bestFit="1" customWidth="1"/>
    <col min="11016" max="11016" width="12.42578125" style="37" customWidth="1"/>
    <col min="11017" max="11017" width="15.7109375" style="37" customWidth="1"/>
    <col min="11018" max="11264" width="9.140625" style="37"/>
    <col min="11265" max="11265" width="5.5703125" style="37" customWidth="1"/>
    <col min="11266" max="11266" width="48.28515625" style="37" customWidth="1"/>
    <col min="11267" max="11268" width="7.7109375" style="37" customWidth="1"/>
    <col min="11269" max="11269" width="10.140625" style="37" customWidth="1"/>
    <col min="11270" max="11271" width="16" style="37" bestFit="1" customWidth="1"/>
    <col min="11272" max="11272" width="12.42578125" style="37" customWidth="1"/>
    <col min="11273" max="11273" width="15.7109375" style="37" customWidth="1"/>
    <col min="11274" max="11520" width="9.140625" style="37"/>
    <col min="11521" max="11521" width="5.5703125" style="37" customWidth="1"/>
    <col min="11522" max="11522" width="48.28515625" style="37" customWidth="1"/>
    <col min="11523" max="11524" width="7.7109375" style="37" customWidth="1"/>
    <col min="11525" max="11525" width="10.140625" style="37" customWidth="1"/>
    <col min="11526" max="11527" width="16" style="37" bestFit="1" customWidth="1"/>
    <col min="11528" max="11528" width="12.42578125" style="37" customWidth="1"/>
    <col min="11529" max="11529" width="15.7109375" style="37" customWidth="1"/>
    <col min="11530" max="11776" width="9.140625" style="37"/>
    <col min="11777" max="11777" width="5.5703125" style="37" customWidth="1"/>
    <col min="11778" max="11778" width="48.28515625" style="37" customWidth="1"/>
    <col min="11779" max="11780" width="7.7109375" style="37" customWidth="1"/>
    <col min="11781" max="11781" width="10.140625" style="37" customWidth="1"/>
    <col min="11782" max="11783" width="16" style="37" bestFit="1" customWidth="1"/>
    <col min="11784" max="11784" width="12.42578125" style="37" customWidth="1"/>
    <col min="11785" max="11785" width="15.7109375" style="37" customWidth="1"/>
    <col min="11786" max="12032" width="9.140625" style="37"/>
    <col min="12033" max="12033" width="5.5703125" style="37" customWidth="1"/>
    <col min="12034" max="12034" width="48.28515625" style="37" customWidth="1"/>
    <col min="12035" max="12036" width="7.7109375" style="37" customWidth="1"/>
    <col min="12037" max="12037" width="10.140625" style="37" customWidth="1"/>
    <col min="12038" max="12039" width="16" style="37" bestFit="1" customWidth="1"/>
    <col min="12040" max="12040" width="12.42578125" style="37" customWidth="1"/>
    <col min="12041" max="12041" width="15.7109375" style="37" customWidth="1"/>
    <col min="12042" max="12288" width="9.140625" style="37"/>
    <col min="12289" max="12289" width="5.5703125" style="37" customWidth="1"/>
    <col min="12290" max="12290" width="48.28515625" style="37" customWidth="1"/>
    <col min="12291" max="12292" width="7.7109375" style="37" customWidth="1"/>
    <col min="12293" max="12293" width="10.140625" style="37" customWidth="1"/>
    <col min="12294" max="12295" width="16" style="37" bestFit="1" customWidth="1"/>
    <col min="12296" max="12296" width="12.42578125" style="37" customWidth="1"/>
    <col min="12297" max="12297" width="15.7109375" style="37" customWidth="1"/>
    <col min="12298" max="12544" width="9.140625" style="37"/>
    <col min="12545" max="12545" width="5.5703125" style="37" customWidth="1"/>
    <col min="12546" max="12546" width="48.28515625" style="37" customWidth="1"/>
    <col min="12547" max="12548" width="7.7109375" style="37" customWidth="1"/>
    <col min="12549" max="12549" width="10.140625" style="37" customWidth="1"/>
    <col min="12550" max="12551" width="16" style="37" bestFit="1" customWidth="1"/>
    <col min="12552" max="12552" width="12.42578125" style="37" customWidth="1"/>
    <col min="12553" max="12553" width="15.7109375" style="37" customWidth="1"/>
    <col min="12554" max="12800" width="9.140625" style="37"/>
    <col min="12801" max="12801" width="5.5703125" style="37" customWidth="1"/>
    <col min="12802" max="12802" width="48.28515625" style="37" customWidth="1"/>
    <col min="12803" max="12804" width="7.7109375" style="37" customWidth="1"/>
    <col min="12805" max="12805" width="10.140625" style="37" customWidth="1"/>
    <col min="12806" max="12807" width="16" style="37" bestFit="1" customWidth="1"/>
    <col min="12808" max="12808" width="12.42578125" style="37" customWidth="1"/>
    <col min="12809" max="12809" width="15.7109375" style="37" customWidth="1"/>
    <col min="12810" max="13056" width="9.140625" style="37"/>
    <col min="13057" max="13057" width="5.5703125" style="37" customWidth="1"/>
    <col min="13058" max="13058" width="48.28515625" style="37" customWidth="1"/>
    <col min="13059" max="13060" width="7.7109375" style="37" customWidth="1"/>
    <col min="13061" max="13061" width="10.140625" style="37" customWidth="1"/>
    <col min="13062" max="13063" width="16" style="37" bestFit="1" customWidth="1"/>
    <col min="13064" max="13064" width="12.42578125" style="37" customWidth="1"/>
    <col min="13065" max="13065" width="15.7109375" style="37" customWidth="1"/>
    <col min="13066" max="13312" width="9.140625" style="37"/>
    <col min="13313" max="13313" width="5.5703125" style="37" customWidth="1"/>
    <col min="13314" max="13314" width="48.28515625" style="37" customWidth="1"/>
    <col min="13315" max="13316" width="7.7109375" style="37" customWidth="1"/>
    <col min="13317" max="13317" width="10.140625" style="37" customWidth="1"/>
    <col min="13318" max="13319" width="16" style="37" bestFit="1" customWidth="1"/>
    <col min="13320" max="13320" width="12.42578125" style="37" customWidth="1"/>
    <col min="13321" max="13321" width="15.7109375" style="37" customWidth="1"/>
    <col min="13322" max="13568" width="9.140625" style="37"/>
    <col min="13569" max="13569" width="5.5703125" style="37" customWidth="1"/>
    <col min="13570" max="13570" width="48.28515625" style="37" customWidth="1"/>
    <col min="13571" max="13572" width="7.7109375" style="37" customWidth="1"/>
    <col min="13573" max="13573" width="10.140625" style="37" customWidth="1"/>
    <col min="13574" max="13575" width="16" style="37" bestFit="1" customWidth="1"/>
    <col min="13576" max="13576" width="12.42578125" style="37" customWidth="1"/>
    <col min="13577" max="13577" width="15.7109375" style="37" customWidth="1"/>
    <col min="13578" max="13824" width="9.140625" style="37"/>
    <col min="13825" max="13825" width="5.5703125" style="37" customWidth="1"/>
    <col min="13826" max="13826" width="48.28515625" style="37" customWidth="1"/>
    <col min="13827" max="13828" width="7.7109375" style="37" customWidth="1"/>
    <col min="13829" max="13829" width="10.140625" style="37" customWidth="1"/>
    <col min="13830" max="13831" width="16" style="37" bestFit="1" customWidth="1"/>
    <col min="13832" max="13832" width="12.42578125" style="37" customWidth="1"/>
    <col min="13833" max="13833" width="15.7109375" style="37" customWidth="1"/>
    <col min="13834" max="14080" width="9.140625" style="37"/>
    <col min="14081" max="14081" width="5.5703125" style="37" customWidth="1"/>
    <col min="14082" max="14082" width="48.28515625" style="37" customWidth="1"/>
    <col min="14083" max="14084" width="7.7109375" style="37" customWidth="1"/>
    <col min="14085" max="14085" width="10.140625" style="37" customWidth="1"/>
    <col min="14086" max="14087" width="16" style="37" bestFit="1" customWidth="1"/>
    <col min="14088" max="14088" width="12.42578125" style="37" customWidth="1"/>
    <col min="14089" max="14089" width="15.7109375" style="37" customWidth="1"/>
    <col min="14090" max="14336" width="9.140625" style="37"/>
    <col min="14337" max="14337" width="5.5703125" style="37" customWidth="1"/>
    <col min="14338" max="14338" width="48.28515625" style="37" customWidth="1"/>
    <col min="14339" max="14340" width="7.7109375" style="37" customWidth="1"/>
    <col min="14341" max="14341" width="10.140625" style="37" customWidth="1"/>
    <col min="14342" max="14343" width="16" style="37" bestFit="1" customWidth="1"/>
    <col min="14344" max="14344" width="12.42578125" style="37" customWidth="1"/>
    <col min="14345" max="14345" width="15.7109375" style="37" customWidth="1"/>
    <col min="14346" max="14592" width="9.140625" style="37"/>
    <col min="14593" max="14593" width="5.5703125" style="37" customWidth="1"/>
    <col min="14594" max="14594" width="48.28515625" style="37" customWidth="1"/>
    <col min="14595" max="14596" width="7.7109375" style="37" customWidth="1"/>
    <col min="14597" max="14597" width="10.140625" style="37" customWidth="1"/>
    <col min="14598" max="14599" width="16" style="37" bestFit="1" customWidth="1"/>
    <col min="14600" max="14600" width="12.42578125" style="37" customWidth="1"/>
    <col min="14601" max="14601" width="15.7109375" style="37" customWidth="1"/>
    <col min="14602" max="14848" width="9.140625" style="37"/>
    <col min="14849" max="14849" width="5.5703125" style="37" customWidth="1"/>
    <col min="14850" max="14850" width="48.28515625" style="37" customWidth="1"/>
    <col min="14851" max="14852" width="7.7109375" style="37" customWidth="1"/>
    <col min="14853" max="14853" width="10.140625" style="37" customWidth="1"/>
    <col min="14854" max="14855" width="16" style="37" bestFit="1" customWidth="1"/>
    <col min="14856" max="14856" width="12.42578125" style="37" customWidth="1"/>
    <col min="14857" max="14857" width="15.7109375" style="37" customWidth="1"/>
    <col min="14858" max="15104" width="9.140625" style="37"/>
    <col min="15105" max="15105" width="5.5703125" style="37" customWidth="1"/>
    <col min="15106" max="15106" width="48.28515625" style="37" customWidth="1"/>
    <col min="15107" max="15108" width="7.7109375" style="37" customWidth="1"/>
    <col min="15109" max="15109" width="10.140625" style="37" customWidth="1"/>
    <col min="15110" max="15111" width="16" style="37" bestFit="1" customWidth="1"/>
    <col min="15112" max="15112" width="12.42578125" style="37" customWidth="1"/>
    <col min="15113" max="15113" width="15.7109375" style="37" customWidth="1"/>
    <col min="15114" max="15360" width="9.140625" style="37"/>
    <col min="15361" max="15361" width="5.5703125" style="37" customWidth="1"/>
    <col min="15362" max="15362" width="48.28515625" style="37" customWidth="1"/>
    <col min="15363" max="15364" width="7.7109375" style="37" customWidth="1"/>
    <col min="15365" max="15365" width="10.140625" style="37" customWidth="1"/>
    <col min="15366" max="15367" width="16" style="37" bestFit="1" customWidth="1"/>
    <col min="15368" max="15368" width="12.42578125" style="37" customWidth="1"/>
    <col min="15369" max="15369" width="15.7109375" style="37" customWidth="1"/>
    <col min="15370" max="15616" width="9.140625" style="37"/>
    <col min="15617" max="15617" width="5.5703125" style="37" customWidth="1"/>
    <col min="15618" max="15618" width="48.28515625" style="37" customWidth="1"/>
    <col min="15619" max="15620" width="7.7109375" style="37" customWidth="1"/>
    <col min="15621" max="15621" width="10.140625" style="37" customWidth="1"/>
    <col min="15622" max="15623" width="16" style="37" bestFit="1" customWidth="1"/>
    <col min="15624" max="15624" width="12.42578125" style="37" customWidth="1"/>
    <col min="15625" max="15625" width="15.7109375" style="37" customWidth="1"/>
    <col min="15626" max="15872" width="9.140625" style="37"/>
    <col min="15873" max="15873" width="5.5703125" style="37" customWidth="1"/>
    <col min="15874" max="15874" width="48.28515625" style="37" customWidth="1"/>
    <col min="15875" max="15876" width="7.7109375" style="37" customWidth="1"/>
    <col min="15877" max="15877" width="10.140625" style="37" customWidth="1"/>
    <col min="15878" max="15879" width="16" style="37" bestFit="1" customWidth="1"/>
    <col min="15880" max="15880" width="12.42578125" style="37" customWidth="1"/>
    <col min="15881" max="15881" width="15.7109375" style="37" customWidth="1"/>
    <col min="15882" max="16128" width="9.140625" style="37"/>
    <col min="16129" max="16129" width="5.5703125" style="37" customWidth="1"/>
    <col min="16130" max="16130" width="48.28515625" style="37" customWidth="1"/>
    <col min="16131" max="16132" width="7.7109375" style="37" customWidth="1"/>
    <col min="16133" max="16133" width="10.140625" style="37" customWidth="1"/>
    <col min="16134" max="16135" width="16" style="37" bestFit="1" customWidth="1"/>
    <col min="16136" max="16136" width="12.42578125" style="37" customWidth="1"/>
    <col min="16137" max="16137" width="15.7109375" style="37" customWidth="1"/>
    <col min="16138" max="16384" width="9.140625" style="37"/>
  </cols>
  <sheetData>
    <row r="1" spans="1:9" s="34" customFormat="1" x14ac:dyDescent="0.25">
      <c r="A1" s="325" t="s">
        <v>0</v>
      </c>
      <c r="B1" s="325"/>
      <c r="C1" s="325"/>
      <c r="D1" s="325"/>
      <c r="E1" s="325"/>
      <c r="F1" s="325"/>
      <c r="G1" s="325"/>
      <c r="H1" s="325"/>
      <c r="I1" s="325"/>
    </row>
    <row r="2" spans="1:9" s="34" customFormat="1" x14ac:dyDescent="0.25">
      <c r="A2" s="325" t="s">
        <v>1</v>
      </c>
      <c r="B2" s="325"/>
      <c r="C2" s="325"/>
      <c r="D2" s="325"/>
      <c r="E2" s="325"/>
      <c r="F2" s="325"/>
      <c r="G2" s="325"/>
      <c r="H2" s="325"/>
      <c r="I2" s="325"/>
    </row>
    <row r="3" spans="1:9" s="34" customFormat="1" x14ac:dyDescent="0.25">
      <c r="A3" s="326" t="s">
        <v>71</v>
      </c>
      <c r="B3" s="326"/>
      <c r="C3" s="326"/>
      <c r="D3" s="326"/>
      <c r="E3" s="326"/>
      <c r="F3" s="326"/>
      <c r="G3" s="326"/>
      <c r="H3" s="326"/>
      <c r="I3" s="326"/>
    </row>
    <row r="4" spans="1:9" s="34" customFormat="1" x14ac:dyDescent="0.25">
      <c r="A4" s="35"/>
      <c r="B4" s="35"/>
      <c r="C4" s="35"/>
      <c r="D4" s="35"/>
      <c r="E4" s="35"/>
      <c r="F4" s="35"/>
      <c r="G4" s="36"/>
      <c r="H4" s="327" t="s">
        <v>2</v>
      </c>
      <c r="I4" s="327"/>
    </row>
    <row r="5" spans="1:9" s="34" customFormat="1" x14ac:dyDescent="0.25">
      <c r="A5" s="320" t="s">
        <v>3</v>
      </c>
      <c r="B5" s="320" t="s">
        <v>4</v>
      </c>
      <c r="C5" s="320" t="s">
        <v>5</v>
      </c>
      <c r="D5" s="320" t="s">
        <v>6</v>
      </c>
      <c r="E5" s="320" t="s">
        <v>7</v>
      </c>
      <c r="F5" s="320" t="s">
        <v>8</v>
      </c>
      <c r="G5" s="318" t="s">
        <v>9</v>
      </c>
      <c r="H5" s="319"/>
      <c r="I5" s="320" t="s">
        <v>76</v>
      </c>
    </row>
    <row r="6" spans="1:9" s="34" customFormat="1" x14ac:dyDescent="0.25">
      <c r="A6" s="321"/>
      <c r="B6" s="321"/>
      <c r="C6" s="321"/>
      <c r="D6" s="321"/>
      <c r="E6" s="321"/>
      <c r="F6" s="321"/>
      <c r="G6" s="3" t="s">
        <v>11</v>
      </c>
      <c r="H6" s="3" t="s">
        <v>12</v>
      </c>
      <c r="I6" s="321"/>
    </row>
    <row r="7" spans="1:9" s="39" customFormat="1" ht="27.75" customHeight="1" x14ac:dyDescent="0.25">
      <c r="A7" s="3"/>
      <c r="B7" s="3" t="s">
        <v>21</v>
      </c>
      <c r="C7" s="3">
        <v>13</v>
      </c>
      <c r="D7" s="3"/>
      <c r="E7" s="3"/>
      <c r="F7" s="43" t="e">
        <f>+F8+F12</f>
        <v>#REF!</v>
      </c>
      <c r="G7" s="43" t="e">
        <f>+G8+G12</f>
        <v>#REF!</v>
      </c>
      <c r="H7" s="43">
        <f t="shared" ref="H7" si="0">+H8+H12</f>
        <v>36000000</v>
      </c>
      <c r="I7" s="45"/>
    </row>
    <row r="8" spans="1:9" s="39" customFormat="1" ht="24" customHeight="1" x14ac:dyDescent="0.25">
      <c r="A8" s="32" t="s">
        <v>50</v>
      </c>
      <c r="B8" s="33" t="s">
        <v>51</v>
      </c>
      <c r="C8" s="33"/>
      <c r="D8" s="32"/>
      <c r="E8" s="33"/>
      <c r="F8" s="38">
        <f>+F9</f>
        <v>657870000</v>
      </c>
      <c r="G8" s="38">
        <f t="shared" ref="G8:H8" si="1">+G9</f>
        <v>621870000</v>
      </c>
      <c r="H8" s="38">
        <f t="shared" si="1"/>
        <v>36000000</v>
      </c>
      <c r="I8" s="46"/>
    </row>
    <row r="9" spans="1:9" s="39" customFormat="1" x14ac:dyDescent="0.25">
      <c r="A9" s="22" t="s">
        <v>29</v>
      </c>
      <c r="B9" s="23" t="s">
        <v>77</v>
      </c>
      <c r="C9" s="23"/>
      <c r="D9" s="24"/>
      <c r="E9" s="23"/>
      <c r="F9" s="40">
        <f>+F10+F11</f>
        <v>657870000</v>
      </c>
      <c r="G9" s="40">
        <f t="shared" ref="G9:H9" si="2">+G10+G11</f>
        <v>621870000</v>
      </c>
      <c r="H9" s="40">
        <f t="shared" si="2"/>
        <v>36000000</v>
      </c>
      <c r="I9" s="322" t="s">
        <v>72</v>
      </c>
    </row>
    <row r="10" spans="1:9" x14ac:dyDescent="0.25">
      <c r="A10" s="25">
        <v>1</v>
      </c>
      <c r="B10" s="26" t="s">
        <v>52</v>
      </c>
      <c r="C10" s="25">
        <v>1</v>
      </c>
      <c r="D10" s="27">
        <v>50</v>
      </c>
      <c r="E10" s="25" t="s">
        <v>53</v>
      </c>
      <c r="F10" s="41">
        <f>'B4-Trường Chính trị'!K9</f>
        <v>585870000</v>
      </c>
      <c r="G10" s="41">
        <f>F10</f>
        <v>585870000</v>
      </c>
      <c r="H10" s="41"/>
      <c r="I10" s="323"/>
    </row>
    <row r="11" spans="1:9" ht="42" customHeight="1" x14ac:dyDescent="0.25">
      <c r="A11" s="25">
        <v>2</v>
      </c>
      <c r="B11" s="26" t="s">
        <v>54</v>
      </c>
      <c r="C11" s="25">
        <v>1</v>
      </c>
      <c r="D11" s="27">
        <v>80</v>
      </c>
      <c r="E11" s="25" t="s">
        <v>55</v>
      </c>
      <c r="F11" s="41">
        <f>'B4-Trường Chính trị'!K13</f>
        <v>72000000</v>
      </c>
      <c r="G11" s="41">
        <f>F11/2</f>
        <v>36000000</v>
      </c>
      <c r="H11" s="41">
        <f>F11-G11</f>
        <v>36000000</v>
      </c>
      <c r="I11" s="324"/>
    </row>
    <row r="12" spans="1:9" s="39" customFormat="1" ht="26.25" customHeight="1" x14ac:dyDescent="0.25">
      <c r="A12" s="22" t="s">
        <v>56</v>
      </c>
      <c r="B12" s="28" t="s">
        <v>57</v>
      </c>
      <c r="C12" s="28"/>
      <c r="D12" s="24"/>
      <c r="E12" s="28"/>
      <c r="F12" s="40" t="e">
        <f>+F13+F14+F22+F23</f>
        <v>#REF!</v>
      </c>
      <c r="G12" s="40" t="e">
        <f>+G13+G14+G22+G23</f>
        <v>#REF!</v>
      </c>
      <c r="H12" s="40"/>
      <c r="I12" s="47"/>
    </row>
    <row r="13" spans="1:9" s="39" customFormat="1" ht="49.5" x14ac:dyDescent="0.25">
      <c r="A13" s="22" t="s">
        <v>29</v>
      </c>
      <c r="B13" s="23" t="s">
        <v>78</v>
      </c>
      <c r="C13" s="24">
        <v>1</v>
      </c>
      <c r="D13" s="24">
        <v>200</v>
      </c>
      <c r="E13" s="23" t="s">
        <v>58</v>
      </c>
      <c r="F13" s="40" t="e">
        <f>'B2-Ban Tổ chức TU'!#REF!</f>
        <v>#REF!</v>
      </c>
      <c r="G13" s="40" t="e">
        <f>F13</f>
        <v>#REF!</v>
      </c>
      <c r="H13" s="40"/>
      <c r="I13" s="47" t="s">
        <v>73</v>
      </c>
    </row>
    <row r="14" spans="1:9" s="39" customFormat="1" ht="36" customHeight="1" x14ac:dyDescent="0.25">
      <c r="A14" s="24" t="s">
        <v>37</v>
      </c>
      <c r="B14" s="23" t="s">
        <v>79</v>
      </c>
      <c r="C14" s="23"/>
      <c r="D14" s="24"/>
      <c r="E14" s="23"/>
      <c r="F14" s="40" t="e">
        <f>+F15+F16+F17+F18+F19+F20+F21</f>
        <v>#REF!</v>
      </c>
      <c r="G14" s="40" t="e">
        <f>F14</f>
        <v>#REF!</v>
      </c>
      <c r="H14" s="40"/>
      <c r="I14" s="322" t="s">
        <v>74</v>
      </c>
    </row>
    <row r="15" spans="1:9" ht="17.25" customHeight="1" x14ac:dyDescent="0.25">
      <c r="A15" s="29">
        <v>1</v>
      </c>
      <c r="B15" s="26" t="s">
        <v>59</v>
      </c>
      <c r="C15" s="29">
        <v>1</v>
      </c>
      <c r="D15" s="29">
        <v>100</v>
      </c>
      <c r="E15" s="29" t="s">
        <v>60</v>
      </c>
      <c r="F15" s="41" t="e">
        <f>+'B5-Sở Nội vụ'!#REF!</f>
        <v>#REF!</v>
      </c>
      <c r="G15" s="41" t="e">
        <f>F15</f>
        <v>#REF!</v>
      </c>
      <c r="H15" s="41"/>
      <c r="I15" s="323"/>
    </row>
    <row r="16" spans="1:9" ht="17.25" customHeight="1" x14ac:dyDescent="0.25">
      <c r="A16" s="29">
        <v>2</v>
      </c>
      <c r="B16" s="26" t="s">
        <v>61</v>
      </c>
      <c r="C16" s="29">
        <v>1</v>
      </c>
      <c r="D16" s="29">
        <v>108</v>
      </c>
      <c r="E16" s="29" t="s">
        <v>62</v>
      </c>
      <c r="F16" s="41" t="e">
        <f>+'B5-Sở Nội vụ'!#REF!</f>
        <v>#REF!</v>
      </c>
      <c r="G16" s="41" t="e">
        <f t="shared" ref="G16:G21" si="3">F16</f>
        <v>#REF!</v>
      </c>
      <c r="H16" s="41"/>
      <c r="I16" s="323"/>
    </row>
    <row r="17" spans="1:9" ht="17.25" customHeight="1" x14ac:dyDescent="0.25">
      <c r="A17" s="29">
        <v>3</v>
      </c>
      <c r="B17" s="26" t="s">
        <v>63</v>
      </c>
      <c r="C17" s="29">
        <v>1</v>
      </c>
      <c r="D17" s="29">
        <v>50</v>
      </c>
      <c r="E17" s="29" t="s">
        <v>60</v>
      </c>
      <c r="F17" s="41" t="e">
        <f>+'B5-Sở Nội vụ'!#REF!</f>
        <v>#REF!</v>
      </c>
      <c r="G17" s="41" t="e">
        <f t="shared" si="3"/>
        <v>#REF!</v>
      </c>
      <c r="H17" s="41"/>
      <c r="I17" s="323"/>
    </row>
    <row r="18" spans="1:9" ht="17.25" customHeight="1" x14ac:dyDescent="0.25">
      <c r="A18" s="29">
        <v>4</v>
      </c>
      <c r="B18" s="26" t="s">
        <v>64</v>
      </c>
      <c r="C18" s="29">
        <v>2</v>
      </c>
      <c r="D18" s="29">
        <v>160</v>
      </c>
      <c r="E18" s="29" t="s">
        <v>65</v>
      </c>
      <c r="F18" s="41" t="e">
        <f>+'B5-Sở Nội vụ'!#REF!</f>
        <v>#REF!</v>
      </c>
      <c r="G18" s="41" t="e">
        <f t="shared" si="3"/>
        <v>#REF!</v>
      </c>
      <c r="H18" s="41"/>
      <c r="I18" s="323"/>
    </row>
    <row r="19" spans="1:9" ht="26.25" customHeight="1" x14ac:dyDescent="0.25">
      <c r="A19" s="29">
        <v>5</v>
      </c>
      <c r="B19" s="26" t="s">
        <v>66</v>
      </c>
      <c r="C19" s="29">
        <v>1</v>
      </c>
      <c r="D19" s="29">
        <v>50</v>
      </c>
      <c r="E19" s="29" t="s">
        <v>65</v>
      </c>
      <c r="F19" s="41" t="e">
        <f>+'B5-Sở Nội vụ'!#REF!</f>
        <v>#REF!</v>
      </c>
      <c r="G19" s="41" t="e">
        <f t="shared" si="3"/>
        <v>#REF!</v>
      </c>
      <c r="H19" s="41"/>
      <c r="I19" s="323"/>
    </row>
    <row r="20" spans="1:9" ht="33" x14ac:dyDescent="0.25">
      <c r="A20" s="29">
        <v>6</v>
      </c>
      <c r="B20" s="26" t="s">
        <v>67</v>
      </c>
      <c r="C20" s="29">
        <v>1</v>
      </c>
      <c r="D20" s="29">
        <v>50</v>
      </c>
      <c r="E20" s="29" t="s">
        <v>68</v>
      </c>
      <c r="F20" s="41" t="e">
        <f>+'B5-Sở Nội vụ'!#REF!</f>
        <v>#REF!</v>
      </c>
      <c r="G20" s="41" t="e">
        <f t="shared" si="3"/>
        <v>#REF!</v>
      </c>
      <c r="H20" s="41"/>
      <c r="I20" s="323"/>
    </row>
    <row r="21" spans="1:9" ht="33" x14ac:dyDescent="0.25">
      <c r="A21" s="29">
        <v>7</v>
      </c>
      <c r="B21" s="26" t="s">
        <v>69</v>
      </c>
      <c r="C21" s="29">
        <v>1</v>
      </c>
      <c r="D21" s="29">
        <v>100</v>
      </c>
      <c r="E21" s="29" t="s">
        <v>70</v>
      </c>
      <c r="F21" s="41" t="e">
        <f>+'B5-Sở Nội vụ'!#REF!</f>
        <v>#REF!</v>
      </c>
      <c r="G21" s="41" t="e">
        <f t="shared" si="3"/>
        <v>#REF!</v>
      </c>
      <c r="H21" s="41"/>
      <c r="I21" s="324"/>
    </row>
    <row r="22" spans="1:9" s="39" customFormat="1" ht="33" x14ac:dyDescent="0.25">
      <c r="A22" s="24" t="s">
        <v>44</v>
      </c>
      <c r="B22" s="28" t="s">
        <v>80</v>
      </c>
      <c r="C22" s="24">
        <v>1</v>
      </c>
      <c r="D22" s="24">
        <v>80</v>
      </c>
      <c r="E22" s="24" t="s">
        <v>58</v>
      </c>
      <c r="F22" s="40">
        <f>+'B3-Ban Dân vận TU'!I7</f>
        <v>41659000</v>
      </c>
      <c r="G22" s="40">
        <f>F22</f>
        <v>41659000</v>
      </c>
      <c r="H22" s="40"/>
      <c r="I22" s="47" t="s">
        <v>75</v>
      </c>
    </row>
    <row r="23" spans="1:9" s="39" customFormat="1" ht="42.75" customHeight="1" x14ac:dyDescent="0.25">
      <c r="A23" s="30" t="s">
        <v>45</v>
      </c>
      <c r="B23" s="31" t="s">
        <v>81</v>
      </c>
      <c r="C23" s="30">
        <v>1</v>
      </c>
      <c r="D23" s="30">
        <v>116</v>
      </c>
      <c r="E23" s="30" t="s">
        <v>68</v>
      </c>
      <c r="F23" s="42" t="e">
        <f>+'B5-Sở Nông nghiệp và PTNT'!#REF!</f>
        <v>#REF!</v>
      </c>
      <c r="G23" s="42" t="e">
        <f>F23</f>
        <v>#REF!</v>
      </c>
      <c r="H23" s="42"/>
      <c r="I23" s="48" t="s">
        <v>82</v>
      </c>
    </row>
  </sheetData>
  <mergeCells count="14">
    <mergeCell ref="G5:H5"/>
    <mergeCell ref="I5:I6"/>
    <mergeCell ref="I9:I11"/>
    <mergeCell ref="I14:I21"/>
    <mergeCell ref="A1:I1"/>
    <mergeCell ref="A2:I2"/>
    <mergeCell ref="A3:I3"/>
    <mergeCell ref="H4:I4"/>
    <mergeCell ref="A5:A6"/>
    <mergeCell ref="B5:B6"/>
    <mergeCell ref="C5:C6"/>
    <mergeCell ref="D5:D6"/>
    <mergeCell ref="E5:E6"/>
    <mergeCell ref="F5:F6"/>
  </mergeCells>
  <pageMargins left="0.52" right="0.34" top="0.27" bottom="0.22"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zoomScaleNormal="100" workbookViewId="0">
      <selection activeCell="H18" sqref="H18"/>
    </sheetView>
  </sheetViews>
  <sheetFormatPr defaultRowHeight="16.5" x14ac:dyDescent="0.25"/>
  <cols>
    <col min="1" max="1" width="5.5703125" style="37" customWidth="1"/>
    <col min="2" max="2" width="26.5703125" style="176" bestFit="1" customWidth="1"/>
    <col min="3" max="3" width="55.42578125" style="37" customWidth="1"/>
    <col min="4" max="4" width="18.28515625" style="37" customWidth="1"/>
    <col min="5" max="5" width="9.140625" style="37"/>
    <col min="6" max="6" width="19.42578125" style="37" customWidth="1"/>
    <col min="7" max="251" width="9.140625" style="37"/>
    <col min="252" max="252" width="5.5703125" style="37" customWidth="1"/>
    <col min="253" max="253" width="48.28515625" style="37" customWidth="1"/>
    <col min="254" max="255" width="7.7109375" style="37" customWidth="1"/>
    <col min="256" max="256" width="10.140625" style="37" customWidth="1"/>
    <col min="257" max="258" width="16" style="37" bestFit="1" customWidth="1"/>
    <col min="259" max="259" width="12.42578125" style="37" customWidth="1"/>
    <col min="260" max="260" width="15.7109375" style="37" customWidth="1"/>
    <col min="261" max="507" width="9.140625" style="37"/>
    <col min="508" max="508" width="5.5703125" style="37" customWidth="1"/>
    <col min="509" max="509" width="48.28515625" style="37" customWidth="1"/>
    <col min="510" max="511" width="7.7109375" style="37" customWidth="1"/>
    <col min="512" max="512" width="10.140625" style="37" customWidth="1"/>
    <col min="513" max="514" width="16" style="37" bestFit="1" customWidth="1"/>
    <col min="515" max="515" width="12.42578125" style="37" customWidth="1"/>
    <col min="516" max="516" width="15.7109375" style="37" customWidth="1"/>
    <col min="517" max="763" width="9.140625" style="37"/>
    <col min="764" max="764" width="5.5703125" style="37" customWidth="1"/>
    <col min="765" max="765" width="48.28515625" style="37" customWidth="1"/>
    <col min="766" max="767" width="7.7109375" style="37" customWidth="1"/>
    <col min="768" max="768" width="10.140625" style="37" customWidth="1"/>
    <col min="769" max="770" width="16" style="37" bestFit="1" customWidth="1"/>
    <col min="771" max="771" width="12.42578125" style="37" customWidth="1"/>
    <col min="772" max="772" width="15.7109375" style="37" customWidth="1"/>
    <col min="773" max="1019" width="9.140625" style="37"/>
    <col min="1020" max="1020" width="5.5703125" style="37" customWidth="1"/>
    <col min="1021" max="1021" width="48.28515625" style="37" customWidth="1"/>
    <col min="1022" max="1023" width="7.7109375" style="37" customWidth="1"/>
    <col min="1024" max="1024" width="10.140625" style="37" customWidth="1"/>
    <col min="1025" max="1026" width="16" style="37" bestFit="1" customWidth="1"/>
    <col min="1027" max="1027" width="12.42578125" style="37" customWidth="1"/>
    <col min="1028" max="1028" width="15.7109375" style="37" customWidth="1"/>
    <col min="1029" max="1275" width="9.140625" style="37"/>
    <col min="1276" max="1276" width="5.5703125" style="37" customWidth="1"/>
    <col min="1277" max="1277" width="48.28515625" style="37" customWidth="1"/>
    <col min="1278" max="1279" width="7.7109375" style="37" customWidth="1"/>
    <col min="1280" max="1280" width="10.140625" style="37" customWidth="1"/>
    <col min="1281" max="1282" width="16" style="37" bestFit="1" customWidth="1"/>
    <col min="1283" max="1283" width="12.42578125" style="37" customWidth="1"/>
    <col min="1284" max="1284" width="15.7109375" style="37" customWidth="1"/>
    <col min="1285" max="1531" width="9.140625" style="37"/>
    <col min="1532" max="1532" width="5.5703125" style="37" customWidth="1"/>
    <col min="1533" max="1533" width="48.28515625" style="37" customWidth="1"/>
    <col min="1534" max="1535" width="7.7109375" style="37" customWidth="1"/>
    <col min="1536" max="1536" width="10.140625" style="37" customWidth="1"/>
    <col min="1537" max="1538" width="16" style="37" bestFit="1" customWidth="1"/>
    <col min="1539" max="1539" width="12.42578125" style="37" customWidth="1"/>
    <col min="1540" max="1540" width="15.7109375" style="37" customWidth="1"/>
    <col min="1541" max="1787" width="9.140625" style="37"/>
    <col min="1788" max="1788" width="5.5703125" style="37" customWidth="1"/>
    <col min="1789" max="1789" width="48.28515625" style="37" customWidth="1"/>
    <col min="1790" max="1791" width="7.7109375" style="37" customWidth="1"/>
    <col min="1792" max="1792" width="10.140625" style="37" customWidth="1"/>
    <col min="1793" max="1794" width="16" style="37" bestFit="1" customWidth="1"/>
    <col min="1795" max="1795" width="12.42578125" style="37" customWidth="1"/>
    <col min="1796" max="1796" width="15.7109375" style="37" customWidth="1"/>
    <col min="1797" max="2043" width="9.140625" style="37"/>
    <col min="2044" max="2044" width="5.5703125" style="37" customWidth="1"/>
    <col min="2045" max="2045" width="48.28515625" style="37" customWidth="1"/>
    <col min="2046" max="2047" width="7.7109375" style="37" customWidth="1"/>
    <col min="2048" max="2048" width="10.140625" style="37" customWidth="1"/>
    <col min="2049" max="2050" width="16" style="37" bestFit="1" customWidth="1"/>
    <col min="2051" max="2051" width="12.42578125" style="37" customWidth="1"/>
    <col min="2052" max="2052" width="15.7109375" style="37" customWidth="1"/>
    <col min="2053" max="2299" width="9.140625" style="37"/>
    <col min="2300" max="2300" width="5.5703125" style="37" customWidth="1"/>
    <col min="2301" max="2301" width="48.28515625" style="37" customWidth="1"/>
    <col min="2302" max="2303" width="7.7109375" style="37" customWidth="1"/>
    <col min="2304" max="2304" width="10.140625" style="37" customWidth="1"/>
    <col min="2305" max="2306" width="16" style="37" bestFit="1" customWidth="1"/>
    <col min="2307" max="2307" width="12.42578125" style="37" customWidth="1"/>
    <col min="2308" max="2308" width="15.7109375" style="37" customWidth="1"/>
    <col min="2309" max="2555" width="9.140625" style="37"/>
    <col min="2556" max="2556" width="5.5703125" style="37" customWidth="1"/>
    <col min="2557" max="2557" width="48.28515625" style="37" customWidth="1"/>
    <col min="2558" max="2559" width="7.7109375" style="37" customWidth="1"/>
    <col min="2560" max="2560" width="10.140625" style="37" customWidth="1"/>
    <col min="2561" max="2562" width="16" style="37" bestFit="1" customWidth="1"/>
    <col min="2563" max="2563" width="12.42578125" style="37" customWidth="1"/>
    <col min="2564" max="2564" width="15.7109375" style="37" customWidth="1"/>
    <col min="2565" max="2811" width="9.140625" style="37"/>
    <col min="2812" max="2812" width="5.5703125" style="37" customWidth="1"/>
    <col min="2813" max="2813" width="48.28515625" style="37" customWidth="1"/>
    <col min="2814" max="2815" width="7.7109375" style="37" customWidth="1"/>
    <col min="2816" max="2816" width="10.140625" style="37" customWidth="1"/>
    <col min="2817" max="2818" width="16" style="37" bestFit="1" customWidth="1"/>
    <col min="2819" max="2819" width="12.42578125" style="37" customWidth="1"/>
    <col min="2820" max="2820" width="15.7109375" style="37" customWidth="1"/>
    <col min="2821" max="3067" width="9.140625" style="37"/>
    <col min="3068" max="3068" width="5.5703125" style="37" customWidth="1"/>
    <col min="3069" max="3069" width="48.28515625" style="37" customWidth="1"/>
    <col min="3070" max="3071" width="7.7109375" style="37" customWidth="1"/>
    <col min="3072" max="3072" width="10.140625" style="37" customWidth="1"/>
    <col min="3073" max="3074" width="16" style="37" bestFit="1" customWidth="1"/>
    <col min="3075" max="3075" width="12.42578125" style="37" customWidth="1"/>
    <col min="3076" max="3076" width="15.7109375" style="37" customWidth="1"/>
    <col min="3077" max="3323" width="9.140625" style="37"/>
    <col min="3324" max="3324" width="5.5703125" style="37" customWidth="1"/>
    <col min="3325" max="3325" width="48.28515625" style="37" customWidth="1"/>
    <col min="3326" max="3327" width="7.7109375" style="37" customWidth="1"/>
    <col min="3328" max="3328" width="10.140625" style="37" customWidth="1"/>
    <col min="3329" max="3330" width="16" style="37" bestFit="1" customWidth="1"/>
    <col min="3331" max="3331" width="12.42578125" style="37" customWidth="1"/>
    <col min="3332" max="3332" width="15.7109375" style="37" customWidth="1"/>
    <col min="3333" max="3579" width="9.140625" style="37"/>
    <col min="3580" max="3580" width="5.5703125" style="37" customWidth="1"/>
    <col min="3581" max="3581" width="48.28515625" style="37" customWidth="1"/>
    <col min="3582" max="3583" width="7.7109375" style="37" customWidth="1"/>
    <col min="3584" max="3584" width="10.140625" style="37" customWidth="1"/>
    <col min="3585" max="3586" width="16" style="37" bestFit="1" customWidth="1"/>
    <col min="3587" max="3587" width="12.42578125" style="37" customWidth="1"/>
    <col min="3588" max="3588" width="15.7109375" style="37" customWidth="1"/>
    <col min="3589" max="3835" width="9.140625" style="37"/>
    <col min="3836" max="3836" width="5.5703125" style="37" customWidth="1"/>
    <col min="3837" max="3837" width="48.28515625" style="37" customWidth="1"/>
    <col min="3838" max="3839" width="7.7109375" style="37" customWidth="1"/>
    <col min="3840" max="3840" width="10.140625" style="37" customWidth="1"/>
    <col min="3841" max="3842" width="16" style="37" bestFit="1" customWidth="1"/>
    <col min="3843" max="3843" width="12.42578125" style="37" customWidth="1"/>
    <col min="3844" max="3844" width="15.7109375" style="37" customWidth="1"/>
    <col min="3845" max="4091" width="9.140625" style="37"/>
    <col min="4092" max="4092" width="5.5703125" style="37" customWidth="1"/>
    <col min="4093" max="4093" width="48.28515625" style="37" customWidth="1"/>
    <col min="4094" max="4095" width="7.7109375" style="37" customWidth="1"/>
    <col min="4096" max="4096" width="10.140625" style="37" customWidth="1"/>
    <col min="4097" max="4098" width="16" style="37" bestFit="1" customWidth="1"/>
    <col min="4099" max="4099" width="12.42578125" style="37" customWidth="1"/>
    <col min="4100" max="4100" width="15.7109375" style="37" customWidth="1"/>
    <col min="4101" max="4347" width="9.140625" style="37"/>
    <col min="4348" max="4348" width="5.5703125" style="37" customWidth="1"/>
    <col min="4349" max="4349" width="48.28515625" style="37" customWidth="1"/>
    <col min="4350" max="4351" width="7.7109375" style="37" customWidth="1"/>
    <col min="4352" max="4352" width="10.140625" style="37" customWidth="1"/>
    <col min="4353" max="4354" width="16" style="37" bestFit="1" customWidth="1"/>
    <col min="4355" max="4355" width="12.42578125" style="37" customWidth="1"/>
    <col min="4356" max="4356" width="15.7109375" style="37" customWidth="1"/>
    <col min="4357" max="4603" width="9.140625" style="37"/>
    <col min="4604" max="4604" width="5.5703125" style="37" customWidth="1"/>
    <col min="4605" max="4605" width="48.28515625" style="37" customWidth="1"/>
    <col min="4606" max="4607" width="7.7109375" style="37" customWidth="1"/>
    <col min="4608" max="4608" width="10.140625" style="37" customWidth="1"/>
    <col min="4609" max="4610" width="16" style="37" bestFit="1" customWidth="1"/>
    <col min="4611" max="4611" width="12.42578125" style="37" customWidth="1"/>
    <col min="4612" max="4612" width="15.7109375" style="37" customWidth="1"/>
    <col min="4613" max="4859" width="9.140625" style="37"/>
    <col min="4860" max="4860" width="5.5703125" style="37" customWidth="1"/>
    <col min="4861" max="4861" width="48.28515625" style="37" customWidth="1"/>
    <col min="4862" max="4863" width="7.7109375" style="37" customWidth="1"/>
    <col min="4864" max="4864" width="10.140625" style="37" customWidth="1"/>
    <col min="4865" max="4866" width="16" style="37" bestFit="1" customWidth="1"/>
    <col min="4867" max="4867" width="12.42578125" style="37" customWidth="1"/>
    <col min="4868" max="4868" width="15.7109375" style="37" customWidth="1"/>
    <col min="4869" max="5115" width="9.140625" style="37"/>
    <col min="5116" max="5116" width="5.5703125" style="37" customWidth="1"/>
    <col min="5117" max="5117" width="48.28515625" style="37" customWidth="1"/>
    <col min="5118" max="5119" width="7.7109375" style="37" customWidth="1"/>
    <col min="5120" max="5120" width="10.140625" style="37" customWidth="1"/>
    <col min="5121" max="5122" width="16" style="37" bestFit="1" customWidth="1"/>
    <col min="5123" max="5123" width="12.42578125" style="37" customWidth="1"/>
    <col min="5124" max="5124" width="15.7109375" style="37" customWidth="1"/>
    <col min="5125" max="5371" width="9.140625" style="37"/>
    <col min="5372" max="5372" width="5.5703125" style="37" customWidth="1"/>
    <col min="5373" max="5373" width="48.28515625" style="37" customWidth="1"/>
    <col min="5374" max="5375" width="7.7109375" style="37" customWidth="1"/>
    <col min="5376" max="5376" width="10.140625" style="37" customWidth="1"/>
    <col min="5377" max="5378" width="16" style="37" bestFit="1" customWidth="1"/>
    <col min="5379" max="5379" width="12.42578125" style="37" customWidth="1"/>
    <col min="5380" max="5380" width="15.7109375" style="37" customWidth="1"/>
    <col min="5381" max="5627" width="9.140625" style="37"/>
    <col min="5628" max="5628" width="5.5703125" style="37" customWidth="1"/>
    <col min="5629" max="5629" width="48.28515625" style="37" customWidth="1"/>
    <col min="5630" max="5631" width="7.7109375" style="37" customWidth="1"/>
    <col min="5632" max="5632" width="10.140625" style="37" customWidth="1"/>
    <col min="5633" max="5634" width="16" style="37" bestFit="1" customWidth="1"/>
    <col min="5635" max="5635" width="12.42578125" style="37" customWidth="1"/>
    <col min="5636" max="5636" width="15.7109375" style="37" customWidth="1"/>
    <col min="5637" max="5883" width="9.140625" style="37"/>
    <col min="5884" max="5884" width="5.5703125" style="37" customWidth="1"/>
    <col min="5885" max="5885" width="48.28515625" style="37" customWidth="1"/>
    <col min="5886" max="5887" width="7.7109375" style="37" customWidth="1"/>
    <col min="5888" max="5888" width="10.140625" style="37" customWidth="1"/>
    <col min="5889" max="5890" width="16" style="37" bestFit="1" customWidth="1"/>
    <col min="5891" max="5891" width="12.42578125" style="37" customWidth="1"/>
    <col min="5892" max="5892" width="15.7109375" style="37" customWidth="1"/>
    <col min="5893" max="6139" width="9.140625" style="37"/>
    <col min="6140" max="6140" width="5.5703125" style="37" customWidth="1"/>
    <col min="6141" max="6141" width="48.28515625" style="37" customWidth="1"/>
    <col min="6142" max="6143" width="7.7109375" style="37" customWidth="1"/>
    <col min="6144" max="6144" width="10.140625" style="37" customWidth="1"/>
    <col min="6145" max="6146" width="16" style="37" bestFit="1" customWidth="1"/>
    <col min="6147" max="6147" width="12.42578125" style="37" customWidth="1"/>
    <col min="6148" max="6148" width="15.7109375" style="37" customWidth="1"/>
    <col min="6149" max="6395" width="9.140625" style="37"/>
    <col min="6396" max="6396" width="5.5703125" style="37" customWidth="1"/>
    <col min="6397" max="6397" width="48.28515625" style="37" customWidth="1"/>
    <col min="6398" max="6399" width="7.7109375" style="37" customWidth="1"/>
    <col min="6400" max="6400" width="10.140625" style="37" customWidth="1"/>
    <col min="6401" max="6402" width="16" style="37" bestFit="1" customWidth="1"/>
    <col min="6403" max="6403" width="12.42578125" style="37" customWidth="1"/>
    <col min="6404" max="6404" width="15.7109375" style="37" customWidth="1"/>
    <col min="6405" max="6651" width="9.140625" style="37"/>
    <col min="6652" max="6652" width="5.5703125" style="37" customWidth="1"/>
    <col min="6653" max="6653" width="48.28515625" style="37" customWidth="1"/>
    <col min="6654" max="6655" width="7.7109375" style="37" customWidth="1"/>
    <col min="6656" max="6656" width="10.140625" style="37" customWidth="1"/>
    <col min="6657" max="6658" width="16" style="37" bestFit="1" customWidth="1"/>
    <col min="6659" max="6659" width="12.42578125" style="37" customWidth="1"/>
    <col min="6660" max="6660" width="15.7109375" style="37" customWidth="1"/>
    <col min="6661" max="6907" width="9.140625" style="37"/>
    <col min="6908" max="6908" width="5.5703125" style="37" customWidth="1"/>
    <col min="6909" max="6909" width="48.28515625" style="37" customWidth="1"/>
    <col min="6910" max="6911" width="7.7109375" style="37" customWidth="1"/>
    <col min="6912" max="6912" width="10.140625" style="37" customWidth="1"/>
    <col min="6913" max="6914" width="16" style="37" bestFit="1" customWidth="1"/>
    <col min="6915" max="6915" width="12.42578125" style="37" customWidth="1"/>
    <col min="6916" max="6916" width="15.7109375" style="37" customWidth="1"/>
    <col min="6917" max="7163" width="9.140625" style="37"/>
    <col min="7164" max="7164" width="5.5703125" style="37" customWidth="1"/>
    <col min="7165" max="7165" width="48.28515625" style="37" customWidth="1"/>
    <col min="7166" max="7167" width="7.7109375" style="37" customWidth="1"/>
    <col min="7168" max="7168" width="10.140625" style="37" customWidth="1"/>
    <col min="7169" max="7170" width="16" style="37" bestFit="1" customWidth="1"/>
    <col min="7171" max="7171" width="12.42578125" style="37" customWidth="1"/>
    <col min="7172" max="7172" width="15.7109375" style="37" customWidth="1"/>
    <col min="7173" max="7419" width="9.140625" style="37"/>
    <col min="7420" max="7420" width="5.5703125" style="37" customWidth="1"/>
    <col min="7421" max="7421" width="48.28515625" style="37" customWidth="1"/>
    <col min="7422" max="7423" width="7.7109375" style="37" customWidth="1"/>
    <col min="7424" max="7424" width="10.140625" style="37" customWidth="1"/>
    <col min="7425" max="7426" width="16" style="37" bestFit="1" customWidth="1"/>
    <col min="7427" max="7427" width="12.42578125" style="37" customWidth="1"/>
    <col min="7428" max="7428" width="15.7109375" style="37" customWidth="1"/>
    <col min="7429" max="7675" width="9.140625" style="37"/>
    <col min="7676" max="7676" width="5.5703125" style="37" customWidth="1"/>
    <col min="7677" max="7677" width="48.28515625" style="37" customWidth="1"/>
    <col min="7678" max="7679" width="7.7109375" style="37" customWidth="1"/>
    <col min="7680" max="7680" width="10.140625" style="37" customWidth="1"/>
    <col min="7681" max="7682" width="16" style="37" bestFit="1" customWidth="1"/>
    <col min="7683" max="7683" width="12.42578125" style="37" customWidth="1"/>
    <col min="7684" max="7684" width="15.7109375" style="37" customWidth="1"/>
    <col min="7685" max="7931" width="9.140625" style="37"/>
    <col min="7932" max="7932" width="5.5703125" style="37" customWidth="1"/>
    <col min="7933" max="7933" width="48.28515625" style="37" customWidth="1"/>
    <col min="7934" max="7935" width="7.7109375" style="37" customWidth="1"/>
    <col min="7936" max="7936" width="10.140625" style="37" customWidth="1"/>
    <col min="7937" max="7938" width="16" style="37" bestFit="1" customWidth="1"/>
    <col min="7939" max="7939" width="12.42578125" style="37" customWidth="1"/>
    <col min="7940" max="7940" width="15.7109375" style="37" customWidth="1"/>
    <col min="7941" max="8187" width="9.140625" style="37"/>
    <col min="8188" max="8188" width="5.5703125" style="37" customWidth="1"/>
    <col min="8189" max="8189" width="48.28515625" style="37" customWidth="1"/>
    <col min="8190" max="8191" width="7.7109375" style="37" customWidth="1"/>
    <col min="8192" max="8192" width="10.140625" style="37" customWidth="1"/>
    <col min="8193" max="8194" width="16" style="37" bestFit="1" customWidth="1"/>
    <col min="8195" max="8195" width="12.42578125" style="37" customWidth="1"/>
    <col min="8196" max="8196" width="15.7109375" style="37" customWidth="1"/>
    <col min="8197" max="8443" width="9.140625" style="37"/>
    <col min="8444" max="8444" width="5.5703125" style="37" customWidth="1"/>
    <col min="8445" max="8445" width="48.28515625" style="37" customWidth="1"/>
    <col min="8446" max="8447" width="7.7109375" style="37" customWidth="1"/>
    <col min="8448" max="8448" width="10.140625" style="37" customWidth="1"/>
    <col min="8449" max="8450" width="16" style="37" bestFit="1" customWidth="1"/>
    <col min="8451" max="8451" width="12.42578125" style="37" customWidth="1"/>
    <col min="8452" max="8452" width="15.7109375" style="37" customWidth="1"/>
    <col min="8453" max="8699" width="9.140625" style="37"/>
    <col min="8700" max="8700" width="5.5703125" style="37" customWidth="1"/>
    <col min="8701" max="8701" width="48.28515625" style="37" customWidth="1"/>
    <col min="8702" max="8703" width="7.7109375" style="37" customWidth="1"/>
    <col min="8704" max="8704" width="10.140625" style="37" customWidth="1"/>
    <col min="8705" max="8706" width="16" style="37" bestFit="1" customWidth="1"/>
    <col min="8707" max="8707" width="12.42578125" style="37" customWidth="1"/>
    <col min="8708" max="8708" width="15.7109375" style="37" customWidth="1"/>
    <col min="8709" max="8955" width="9.140625" style="37"/>
    <col min="8956" max="8956" width="5.5703125" style="37" customWidth="1"/>
    <col min="8957" max="8957" width="48.28515625" style="37" customWidth="1"/>
    <col min="8958" max="8959" width="7.7109375" style="37" customWidth="1"/>
    <col min="8960" max="8960" width="10.140625" style="37" customWidth="1"/>
    <col min="8961" max="8962" width="16" style="37" bestFit="1" customWidth="1"/>
    <col min="8963" max="8963" width="12.42578125" style="37" customWidth="1"/>
    <col min="8964" max="8964" width="15.7109375" style="37" customWidth="1"/>
    <col min="8965" max="9211" width="9.140625" style="37"/>
    <col min="9212" max="9212" width="5.5703125" style="37" customWidth="1"/>
    <col min="9213" max="9213" width="48.28515625" style="37" customWidth="1"/>
    <col min="9214" max="9215" width="7.7109375" style="37" customWidth="1"/>
    <col min="9216" max="9216" width="10.140625" style="37" customWidth="1"/>
    <col min="9217" max="9218" width="16" style="37" bestFit="1" customWidth="1"/>
    <col min="9219" max="9219" width="12.42578125" style="37" customWidth="1"/>
    <col min="9220" max="9220" width="15.7109375" style="37" customWidth="1"/>
    <col min="9221" max="9467" width="9.140625" style="37"/>
    <col min="9468" max="9468" width="5.5703125" style="37" customWidth="1"/>
    <col min="9469" max="9469" width="48.28515625" style="37" customWidth="1"/>
    <col min="9470" max="9471" width="7.7109375" style="37" customWidth="1"/>
    <col min="9472" max="9472" width="10.140625" style="37" customWidth="1"/>
    <col min="9473" max="9474" width="16" style="37" bestFit="1" customWidth="1"/>
    <col min="9475" max="9475" width="12.42578125" style="37" customWidth="1"/>
    <col min="9476" max="9476" width="15.7109375" style="37" customWidth="1"/>
    <col min="9477" max="9723" width="9.140625" style="37"/>
    <col min="9724" max="9724" width="5.5703125" style="37" customWidth="1"/>
    <col min="9725" max="9725" width="48.28515625" style="37" customWidth="1"/>
    <col min="9726" max="9727" width="7.7109375" style="37" customWidth="1"/>
    <col min="9728" max="9728" width="10.140625" style="37" customWidth="1"/>
    <col min="9729" max="9730" width="16" style="37" bestFit="1" customWidth="1"/>
    <col min="9731" max="9731" width="12.42578125" style="37" customWidth="1"/>
    <col min="9732" max="9732" width="15.7109375" style="37" customWidth="1"/>
    <col min="9733" max="9979" width="9.140625" style="37"/>
    <col min="9980" max="9980" width="5.5703125" style="37" customWidth="1"/>
    <col min="9981" max="9981" width="48.28515625" style="37" customWidth="1"/>
    <col min="9982" max="9983" width="7.7109375" style="37" customWidth="1"/>
    <col min="9984" max="9984" width="10.140625" style="37" customWidth="1"/>
    <col min="9985" max="9986" width="16" style="37" bestFit="1" customWidth="1"/>
    <col min="9987" max="9987" width="12.42578125" style="37" customWidth="1"/>
    <col min="9988" max="9988" width="15.7109375" style="37" customWidth="1"/>
    <col min="9989" max="10235" width="9.140625" style="37"/>
    <col min="10236" max="10236" width="5.5703125" style="37" customWidth="1"/>
    <col min="10237" max="10237" width="48.28515625" style="37" customWidth="1"/>
    <col min="10238" max="10239" width="7.7109375" style="37" customWidth="1"/>
    <col min="10240" max="10240" width="10.140625" style="37" customWidth="1"/>
    <col min="10241" max="10242" width="16" style="37" bestFit="1" customWidth="1"/>
    <col min="10243" max="10243" width="12.42578125" style="37" customWidth="1"/>
    <col min="10244" max="10244" width="15.7109375" style="37" customWidth="1"/>
    <col min="10245" max="10491" width="9.140625" style="37"/>
    <col min="10492" max="10492" width="5.5703125" style="37" customWidth="1"/>
    <col min="10493" max="10493" width="48.28515625" style="37" customWidth="1"/>
    <col min="10494" max="10495" width="7.7109375" style="37" customWidth="1"/>
    <col min="10496" max="10496" width="10.140625" style="37" customWidth="1"/>
    <col min="10497" max="10498" width="16" style="37" bestFit="1" customWidth="1"/>
    <col min="10499" max="10499" width="12.42578125" style="37" customWidth="1"/>
    <col min="10500" max="10500" width="15.7109375" style="37" customWidth="1"/>
    <col min="10501" max="10747" width="9.140625" style="37"/>
    <col min="10748" max="10748" width="5.5703125" style="37" customWidth="1"/>
    <col min="10749" max="10749" width="48.28515625" style="37" customWidth="1"/>
    <col min="10750" max="10751" width="7.7109375" style="37" customWidth="1"/>
    <col min="10752" max="10752" width="10.140625" style="37" customWidth="1"/>
    <col min="10753" max="10754" width="16" style="37" bestFit="1" customWidth="1"/>
    <col min="10755" max="10755" width="12.42578125" style="37" customWidth="1"/>
    <col min="10756" max="10756" width="15.7109375" style="37" customWidth="1"/>
    <col min="10757" max="11003" width="9.140625" style="37"/>
    <col min="11004" max="11004" width="5.5703125" style="37" customWidth="1"/>
    <col min="11005" max="11005" width="48.28515625" style="37" customWidth="1"/>
    <col min="11006" max="11007" width="7.7109375" style="37" customWidth="1"/>
    <col min="11008" max="11008" width="10.140625" style="37" customWidth="1"/>
    <col min="11009" max="11010" width="16" style="37" bestFit="1" customWidth="1"/>
    <col min="11011" max="11011" width="12.42578125" style="37" customWidth="1"/>
    <col min="11012" max="11012" width="15.7109375" style="37" customWidth="1"/>
    <col min="11013" max="11259" width="9.140625" style="37"/>
    <col min="11260" max="11260" width="5.5703125" style="37" customWidth="1"/>
    <col min="11261" max="11261" width="48.28515625" style="37" customWidth="1"/>
    <col min="11262" max="11263" width="7.7109375" style="37" customWidth="1"/>
    <col min="11264" max="11264" width="10.140625" style="37" customWidth="1"/>
    <col min="11265" max="11266" width="16" style="37" bestFit="1" customWidth="1"/>
    <col min="11267" max="11267" width="12.42578125" style="37" customWidth="1"/>
    <col min="11268" max="11268" width="15.7109375" style="37" customWidth="1"/>
    <col min="11269" max="11515" width="9.140625" style="37"/>
    <col min="11516" max="11516" width="5.5703125" style="37" customWidth="1"/>
    <col min="11517" max="11517" width="48.28515625" style="37" customWidth="1"/>
    <col min="11518" max="11519" width="7.7109375" style="37" customWidth="1"/>
    <col min="11520" max="11520" width="10.140625" style="37" customWidth="1"/>
    <col min="11521" max="11522" width="16" style="37" bestFit="1" customWidth="1"/>
    <col min="11523" max="11523" width="12.42578125" style="37" customWidth="1"/>
    <col min="11524" max="11524" width="15.7109375" style="37" customWidth="1"/>
    <col min="11525" max="11771" width="9.140625" style="37"/>
    <col min="11772" max="11772" width="5.5703125" style="37" customWidth="1"/>
    <col min="11773" max="11773" width="48.28515625" style="37" customWidth="1"/>
    <col min="11774" max="11775" width="7.7109375" style="37" customWidth="1"/>
    <col min="11776" max="11776" width="10.140625" style="37" customWidth="1"/>
    <col min="11777" max="11778" width="16" style="37" bestFit="1" customWidth="1"/>
    <col min="11779" max="11779" width="12.42578125" style="37" customWidth="1"/>
    <col min="11780" max="11780" width="15.7109375" style="37" customWidth="1"/>
    <col min="11781" max="12027" width="9.140625" style="37"/>
    <col min="12028" max="12028" width="5.5703125" style="37" customWidth="1"/>
    <col min="12029" max="12029" width="48.28515625" style="37" customWidth="1"/>
    <col min="12030" max="12031" width="7.7109375" style="37" customWidth="1"/>
    <col min="12032" max="12032" width="10.140625" style="37" customWidth="1"/>
    <col min="12033" max="12034" width="16" style="37" bestFit="1" customWidth="1"/>
    <col min="12035" max="12035" width="12.42578125" style="37" customWidth="1"/>
    <col min="12036" max="12036" width="15.7109375" style="37" customWidth="1"/>
    <col min="12037" max="12283" width="9.140625" style="37"/>
    <col min="12284" max="12284" width="5.5703125" style="37" customWidth="1"/>
    <col min="12285" max="12285" width="48.28515625" style="37" customWidth="1"/>
    <col min="12286" max="12287" width="7.7109375" style="37" customWidth="1"/>
    <col min="12288" max="12288" width="10.140625" style="37" customWidth="1"/>
    <col min="12289" max="12290" width="16" style="37" bestFit="1" customWidth="1"/>
    <col min="12291" max="12291" width="12.42578125" style="37" customWidth="1"/>
    <col min="12292" max="12292" width="15.7109375" style="37" customWidth="1"/>
    <col min="12293" max="12539" width="9.140625" style="37"/>
    <col min="12540" max="12540" width="5.5703125" style="37" customWidth="1"/>
    <col min="12541" max="12541" width="48.28515625" style="37" customWidth="1"/>
    <col min="12542" max="12543" width="7.7109375" style="37" customWidth="1"/>
    <col min="12544" max="12544" width="10.140625" style="37" customWidth="1"/>
    <col min="12545" max="12546" width="16" style="37" bestFit="1" customWidth="1"/>
    <col min="12547" max="12547" width="12.42578125" style="37" customWidth="1"/>
    <col min="12548" max="12548" width="15.7109375" style="37" customWidth="1"/>
    <col min="12549" max="12795" width="9.140625" style="37"/>
    <col min="12796" max="12796" width="5.5703125" style="37" customWidth="1"/>
    <col min="12797" max="12797" width="48.28515625" style="37" customWidth="1"/>
    <col min="12798" max="12799" width="7.7109375" style="37" customWidth="1"/>
    <col min="12800" max="12800" width="10.140625" style="37" customWidth="1"/>
    <col min="12801" max="12802" width="16" style="37" bestFit="1" customWidth="1"/>
    <col min="12803" max="12803" width="12.42578125" style="37" customWidth="1"/>
    <col min="12804" max="12804" width="15.7109375" style="37" customWidth="1"/>
    <col min="12805" max="13051" width="9.140625" style="37"/>
    <col min="13052" max="13052" width="5.5703125" style="37" customWidth="1"/>
    <col min="13053" max="13053" width="48.28515625" style="37" customWidth="1"/>
    <col min="13054" max="13055" width="7.7109375" style="37" customWidth="1"/>
    <col min="13056" max="13056" width="10.140625" style="37" customWidth="1"/>
    <col min="13057" max="13058" width="16" style="37" bestFit="1" customWidth="1"/>
    <col min="13059" max="13059" width="12.42578125" style="37" customWidth="1"/>
    <col min="13060" max="13060" width="15.7109375" style="37" customWidth="1"/>
    <col min="13061" max="13307" width="9.140625" style="37"/>
    <col min="13308" max="13308" width="5.5703125" style="37" customWidth="1"/>
    <col min="13309" max="13309" width="48.28515625" style="37" customWidth="1"/>
    <col min="13310" max="13311" width="7.7109375" style="37" customWidth="1"/>
    <col min="13312" max="13312" width="10.140625" style="37" customWidth="1"/>
    <col min="13313" max="13314" width="16" style="37" bestFit="1" customWidth="1"/>
    <col min="13315" max="13315" width="12.42578125" style="37" customWidth="1"/>
    <col min="13316" max="13316" width="15.7109375" style="37" customWidth="1"/>
    <col min="13317" max="13563" width="9.140625" style="37"/>
    <col min="13564" max="13564" width="5.5703125" style="37" customWidth="1"/>
    <col min="13565" max="13565" width="48.28515625" style="37" customWidth="1"/>
    <col min="13566" max="13567" width="7.7109375" style="37" customWidth="1"/>
    <col min="13568" max="13568" width="10.140625" style="37" customWidth="1"/>
    <col min="13569" max="13570" width="16" style="37" bestFit="1" customWidth="1"/>
    <col min="13571" max="13571" width="12.42578125" style="37" customWidth="1"/>
    <col min="13572" max="13572" width="15.7109375" style="37" customWidth="1"/>
    <col min="13573" max="13819" width="9.140625" style="37"/>
    <col min="13820" max="13820" width="5.5703125" style="37" customWidth="1"/>
    <col min="13821" max="13821" width="48.28515625" style="37" customWidth="1"/>
    <col min="13822" max="13823" width="7.7109375" style="37" customWidth="1"/>
    <col min="13824" max="13824" width="10.140625" style="37" customWidth="1"/>
    <col min="13825" max="13826" width="16" style="37" bestFit="1" customWidth="1"/>
    <col min="13827" max="13827" width="12.42578125" style="37" customWidth="1"/>
    <col min="13828" max="13828" width="15.7109375" style="37" customWidth="1"/>
    <col min="13829" max="14075" width="9.140625" style="37"/>
    <col min="14076" max="14076" width="5.5703125" style="37" customWidth="1"/>
    <col min="14077" max="14077" width="48.28515625" style="37" customWidth="1"/>
    <col min="14078" max="14079" width="7.7109375" style="37" customWidth="1"/>
    <col min="14080" max="14080" width="10.140625" style="37" customWidth="1"/>
    <col min="14081" max="14082" width="16" style="37" bestFit="1" customWidth="1"/>
    <col min="14083" max="14083" width="12.42578125" style="37" customWidth="1"/>
    <col min="14084" max="14084" width="15.7109375" style="37" customWidth="1"/>
    <col min="14085" max="14331" width="9.140625" style="37"/>
    <col min="14332" max="14332" width="5.5703125" style="37" customWidth="1"/>
    <col min="14333" max="14333" width="48.28515625" style="37" customWidth="1"/>
    <col min="14334" max="14335" width="7.7109375" style="37" customWidth="1"/>
    <col min="14336" max="14336" width="10.140625" style="37" customWidth="1"/>
    <col min="14337" max="14338" width="16" style="37" bestFit="1" customWidth="1"/>
    <col min="14339" max="14339" width="12.42578125" style="37" customWidth="1"/>
    <col min="14340" max="14340" width="15.7109375" style="37" customWidth="1"/>
    <col min="14341" max="14587" width="9.140625" style="37"/>
    <col min="14588" max="14588" width="5.5703125" style="37" customWidth="1"/>
    <col min="14589" max="14589" width="48.28515625" style="37" customWidth="1"/>
    <col min="14590" max="14591" width="7.7109375" style="37" customWidth="1"/>
    <col min="14592" max="14592" width="10.140625" style="37" customWidth="1"/>
    <col min="14593" max="14594" width="16" style="37" bestFit="1" customWidth="1"/>
    <col min="14595" max="14595" width="12.42578125" style="37" customWidth="1"/>
    <col min="14596" max="14596" width="15.7109375" style="37" customWidth="1"/>
    <col min="14597" max="14843" width="9.140625" style="37"/>
    <col min="14844" max="14844" width="5.5703125" style="37" customWidth="1"/>
    <col min="14845" max="14845" width="48.28515625" style="37" customWidth="1"/>
    <col min="14846" max="14847" width="7.7109375" style="37" customWidth="1"/>
    <col min="14848" max="14848" width="10.140625" style="37" customWidth="1"/>
    <col min="14849" max="14850" width="16" style="37" bestFit="1" customWidth="1"/>
    <col min="14851" max="14851" width="12.42578125" style="37" customWidth="1"/>
    <col min="14852" max="14852" width="15.7109375" style="37" customWidth="1"/>
    <col min="14853" max="15099" width="9.140625" style="37"/>
    <col min="15100" max="15100" width="5.5703125" style="37" customWidth="1"/>
    <col min="15101" max="15101" width="48.28515625" style="37" customWidth="1"/>
    <col min="15102" max="15103" width="7.7109375" style="37" customWidth="1"/>
    <col min="15104" max="15104" width="10.140625" style="37" customWidth="1"/>
    <col min="15105" max="15106" width="16" style="37" bestFit="1" customWidth="1"/>
    <col min="15107" max="15107" width="12.42578125" style="37" customWidth="1"/>
    <col min="15108" max="15108" width="15.7109375" style="37" customWidth="1"/>
    <col min="15109" max="15355" width="9.140625" style="37"/>
    <col min="15356" max="15356" width="5.5703125" style="37" customWidth="1"/>
    <col min="15357" max="15357" width="48.28515625" style="37" customWidth="1"/>
    <col min="15358" max="15359" width="7.7109375" style="37" customWidth="1"/>
    <col min="15360" max="15360" width="10.140625" style="37" customWidth="1"/>
    <col min="15361" max="15362" width="16" style="37" bestFit="1" customWidth="1"/>
    <col min="15363" max="15363" width="12.42578125" style="37" customWidth="1"/>
    <col min="15364" max="15364" width="15.7109375" style="37" customWidth="1"/>
    <col min="15365" max="15611" width="9.140625" style="37"/>
    <col min="15612" max="15612" width="5.5703125" style="37" customWidth="1"/>
    <col min="15613" max="15613" width="48.28515625" style="37" customWidth="1"/>
    <col min="15614" max="15615" width="7.7109375" style="37" customWidth="1"/>
    <col min="15616" max="15616" width="10.140625" style="37" customWidth="1"/>
    <col min="15617" max="15618" width="16" style="37" bestFit="1" customWidth="1"/>
    <col min="15619" max="15619" width="12.42578125" style="37" customWidth="1"/>
    <col min="15620" max="15620" width="15.7109375" style="37" customWidth="1"/>
    <col min="15621" max="15867" width="9.140625" style="37"/>
    <col min="15868" max="15868" width="5.5703125" style="37" customWidth="1"/>
    <col min="15869" max="15869" width="48.28515625" style="37" customWidth="1"/>
    <col min="15870" max="15871" width="7.7109375" style="37" customWidth="1"/>
    <col min="15872" max="15872" width="10.140625" style="37" customWidth="1"/>
    <col min="15873" max="15874" width="16" style="37" bestFit="1" customWidth="1"/>
    <col min="15875" max="15875" width="12.42578125" style="37" customWidth="1"/>
    <col min="15876" max="15876" width="15.7109375" style="37" customWidth="1"/>
    <col min="15877" max="16123" width="9.140625" style="37"/>
    <col min="16124" max="16124" width="5.5703125" style="37" customWidth="1"/>
    <col min="16125" max="16125" width="48.28515625" style="37" customWidth="1"/>
    <col min="16126" max="16127" width="7.7109375" style="37" customWidth="1"/>
    <col min="16128" max="16128" width="10.140625" style="37" customWidth="1"/>
    <col min="16129" max="16130" width="16" style="37" bestFit="1" customWidth="1"/>
    <col min="16131" max="16131" width="12.42578125" style="37" customWidth="1"/>
    <col min="16132" max="16132" width="15.7109375" style="37" customWidth="1"/>
    <col min="16133" max="16384" width="9.140625" style="37"/>
  </cols>
  <sheetData>
    <row r="1" spans="1:6" s="288" customFormat="1" ht="24" customHeight="1" x14ac:dyDescent="0.25">
      <c r="A1" s="325" t="s">
        <v>290</v>
      </c>
      <c r="B1" s="325"/>
      <c r="C1" s="325"/>
      <c r="D1" s="325"/>
    </row>
    <row r="2" spans="1:6" s="288" customFormat="1" ht="18.75" customHeight="1" x14ac:dyDescent="0.25">
      <c r="A2" s="325" t="s">
        <v>291</v>
      </c>
      <c r="B2" s="325"/>
      <c r="C2" s="325"/>
      <c r="D2" s="325"/>
    </row>
    <row r="3" spans="1:6" s="288" customFormat="1" ht="27" customHeight="1" x14ac:dyDescent="0.25">
      <c r="A3" s="326" t="s">
        <v>302</v>
      </c>
      <c r="B3" s="326"/>
      <c r="C3" s="326"/>
      <c r="D3" s="326"/>
    </row>
    <row r="4" spans="1:6" s="1" customFormat="1" ht="18.75" customHeight="1" x14ac:dyDescent="0.25">
      <c r="A4" s="209"/>
      <c r="B4" s="289"/>
      <c r="C4" s="331" t="s">
        <v>2</v>
      </c>
      <c r="D4" s="331"/>
    </row>
    <row r="5" spans="1:6" s="288" customFormat="1" ht="33" x14ac:dyDescent="0.25">
      <c r="A5" s="250" t="s">
        <v>3</v>
      </c>
      <c r="B5" s="250" t="s">
        <v>276</v>
      </c>
      <c r="C5" s="250" t="s">
        <v>4</v>
      </c>
      <c r="D5" s="250" t="s">
        <v>285</v>
      </c>
    </row>
    <row r="6" spans="1:6" s="39" customFormat="1" ht="18" customHeight="1" x14ac:dyDescent="0.25">
      <c r="A6" s="3"/>
      <c r="B6" s="290"/>
      <c r="C6" s="3" t="s">
        <v>21</v>
      </c>
      <c r="D6" s="43">
        <f>+D7+D10+D16+D20</f>
        <v>1287219000</v>
      </c>
      <c r="F6" s="251"/>
    </row>
    <row r="7" spans="1:6" s="39" customFormat="1" x14ac:dyDescent="0.25">
      <c r="A7" s="291">
        <v>1</v>
      </c>
      <c r="B7" s="292" t="s">
        <v>292</v>
      </c>
      <c r="C7" s="293"/>
      <c r="D7" s="294">
        <f>+D8+D9</f>
        <v>401659000</v>
      </c>
    </row>
    <row r="8" spans="1:6" s="39" customFormat="1" ht="26.25" customHeight="1" x14ac:dyDescent="0.25">
      <c r="A8" s="22" t="s">
        <v>22</v>
      </c>
      <c r="B8" s="157" t="s">
        <v>191</v>
      </c>
      <c r="C8" s="157" t="s">
        <v>293</v>
      </c>
      <c r="D8" s="41">
        <v>360000000</v>
      </c>
    </row>
    <row r="9" spans="1:6" s="39" customFormat="1" ht="39" customHeight="1" x14ac:dyDescent="0.25">
      <c r="A9" s="22" t="s">
        <v>22</v>
      </c>
      <c r="B9" s="157" t="s">
        <v>213</v>
      </c>
      <c r="C9" s="157" t="s">
        <v>212</v>
      </c>
      <c r="D9" s="41">
        <v>41659000</v>
      </c>
    </row>
    <row r="10" spans="1:6" s="39" customFormat="1" x14ac:dyDescent="0.25">
      <c r="A10" s="22">
        <v>2</v>
      </c>
      <c r="B10" s="28" t="s">
        <v>225</v>
      </c>
      <c r="C10" s="28"/>
      <c r="D10" s="40">
        <f>SUM(D11:D15)</f>
        <v>761618000</v>
      </c>
    </row>
    <row r="11" spans="1:6" ht="19.5" customHeight="1" x14ac:dyDescent="0.25">
      <c r="A11" s="333"/>
      <c r="B11" s="328"/>
      <c r="C11" s="295" t="s">
        <v>297</v>
      </c>
      <c r="D11" s="41">
        <v>585870000</v>
      </c>
    </row>
    <row r="12" spans="1:6" ht="33" x14ac:dyDescent="0.25">
      <c r="A12" s="334"/>
      <c r="B12" s="329"/>
      <c r="C12" s="295" t="s">
        <v>310</v>
      </c>
      <c r="D12" s="41">
        <f>'B4-Trường Chính trị'!L13</f>
        <v>30857000</v>
      </c>
    </row>
    <row r="13" spans="1:6" ht="33" x14ac:dyDescent="0.25">
      <c r="A13" s="334"/>
      <c r="B13" s="329"/>
      <c r="C13" s="295" t="s">
        <v>311</v>
      </c>
      <c r="D13" s="41">
        <f>'B4-Trường Chính trị'!L15</f>
        <v>74957000</v>
      </c>
    </row>
    <row r="14" spans="1:6" ht="28.5" customHeight="1" x14ac:dyDescent="0.25">
      <c r="A14" s="334"/>
      <c r="B14" s="329"/>
      <c r="C14" s="295" t="s">
        <v>319</v>
      </c>
      <c r="D14" s="41">
        <v>22498000</v>
      </c>
    </row>
    <row r="15" spans="1:6" ht="33" x14ac:dyDescent="0.25">
      <c r="A15" s="335"/>
      <c r="B15" s="332"/>
      <c r="C15" s="295" t="s">
        <v>318</v>
      </c>
      <c r="D15" s="41">
        <v>47436000</v>
      </c>
    </row>
    <row r="16" spans="1:6" s="39" customFormat="1" x14ac:dyDescent="0.25">
      <c r="A16" s="24">
        <v>3</v>
      </c>
      <c r="B16" s="28" t="s">
        <v>214</v>
      </c>
      <c r="C16" s="28"/>
      <c r="D16" s="40">
        <f>SUM(D17:D19)</f>
        <v>19987000</v>
      </c>
    </row>
    <row r="17" spans="1:4" ht="57.75" customHeight="1" x14ac:dyDescent="0.25">
      <c r="A17" s="328"/>
      <c r="B17" s="328"/>
      <c r="C17" s="295" t="s">
        <v>294</v>
      </c>
      <c r="D17" s="41">
        <v>6230000</v>
      </c>
    </row>
    <row r="18" spans="1:4" ht="58.5" customHeight="1" x14ac:dyDescent="0.25">
      <c r="A18" s="329"/>
      <c r="B18" s="329"/>
      <c r="C18" s="295" t="s">
        <v>295</v>
      </c>
      <c r="D18" s="41">
        <v>6230000</v>
      </c>
    </row>
    <row r="19" spans="1:4" ht="49.5" x14ac:dyDescent="0.25">
      <c r="A19" s="332"/>
      <c r="B19" s="332"/>
      <c r="C19" s="295" t="s">
        <v>296</v>
      </c>
      <c r="D19" s="41">
        <v>7527000</v>
      </c>
    </row>
    <row r="20" spans="1:4" s="39" customFormat="1" ht="33" x14ac:dyDescent="0.25">
      <c r="A20" s="24">
        <v>4</v>
      </c>
      <c r="B20" s="28" t="s">
        <v>217</v>
      </c>
      <c r="C20" s="28"/>
      <c r="D20" s="40">
        <f>SUM(D21:D24)</f>
        <v>103955000</v>
      </c>
    </row>
    <row r="21" spans="1:4" ht="39" customHeight="1" x14ac:dyDescent="0.25">
      <c r="A21" s="328"/>
      <c r="B21" s="328"/>
      <c r="C21" s="295" t="s">
        <v>298</v>
      </c>
      <c r="D21" s="41">
        <v>38958000</v>
      </c>
    </row>
    <row r="22" spans="1:4" ht="27" customHeight="1" x14ac:dyDescent="0.25">
      <c r="A22" s="329"/>
      <c r="B22" s="329"/>
      <c r="C22" s="295" t="s">
        <v>299</v>
      </c>
      <c r="D22" s="41">
        <v>33661000</v>
      </c>
    </row>
    <row r="23" spans="1:4" ht="54.75" customHeight="1" x14ac:dyDescent="0.25">
      <c r="A23" s="329"/>
      <c r="B23" s="329"/>
      <c r="C23" s="295" t="s">
        <v>300</v>
      </c>
      <c r="D23" s="41">
        <v>15668000</v>
      </c>
    </row>
    <row r="24" spans="1:4" ht="45" customHeight="1" x14ac:dyDescent="0.25">
      <c r="A24" s="330"/>
      <c r="B24" s="330"/>
      <c r="C24" s="296" t="s">
        <v>301</v>
      </c>
      <c r="D24" s="185">
        <v>15668000</v>
      </c>
    </row>
  </sheetData>
  <mergeCells count="10">
    <mergeCell ref="B21:B24"/>
    <mergeCell ref="A21:A24"/>
    <mergeCell ref="A1:D1"/>
    <mergeCell ref="A2:D2"/>
    <mergeCell ref="A3:D3"/>
    <mergeCell ref="C4:D4"/>
    <mergeCell ref="B17:B19"/>
    <mergeCell ref="A11:A15"/>
    <mergeCell ref="B11:B15"/>
    <mergeCell ref="A17:A19"/>
  </mergeCells>
  <pageMargins left="1.05" right="0.24" top="0.8" bottom="0.74803149606299202" header="0.31496062992126" footer="0.31496062992126"/>
  <pageSetup paperSize="9" scale="80" orientation="portrait" useFirstPageNumber="1" r:id="rId1"/>
  <headerFooter>
    <oddHeader>&amp;C&amp;P</oddHeader>
  </headerFooter>
  <colBreaks count="1" manualBreakCount="1">
    <brk id="4" max="2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pane xSplit="2" ySplit="6" topLeftCell="C23" activePane="bottomRight" state="frozen"/>
      <selection pane="topRight" activeCell="C1" sqref="C1"/>
      <selection pane="bottomLeft" activeCell="A7" sqref="A7"/>
      <selection pane="bottomRight" activeCell="K23" sqref="K23"/>
    </sheetView>
  </sheetViews>
  <sheetFormatPr defaultRowHeight="16.5" x14ac:dyDescent="0.25"/>
  <cols>
    <col min="1" max="1" width="5.5703125" style="37" customWidth="1"/>
    <col min="2" max="2" width="48.28515625" style="37" customWidth="1"/>
    <col min="3" max="3" width="17.140625" style="37" customWidth="1"/>
    <col min="4" max="4" width="5.28515625" style="44" hidden="1" customWidth="1"/>
    <col min="5" max="5" width="7.5703125" style="37" hidden="1" customWidth="1"/>
    <col min="6" max="6" width="10.140625" style="44" hidden="1" customWidth="1"/>
    <col min="7" max="7" width="16.5703125" style="44" bestFit="1" customWidth="1"/>
    <col min="8" max="9" width="16" style="37" bestFit="1" customWidth="1"/>
    <col min="10" max="10" width="14.140625" style="37" bestFit="1" customWidth="1"/>
    <col min="11" max="11" width="14.140625" style="37" customWidth="1"/>
    <col min="12" max="12" width="17" style="37" customWidth="1"/>
    <col min="13" max="13" width="16.85546875" style="37" bestFit="1" customWidth="1"/>
    <col min="14" max="14" width="25.42578125" style="176" customWidth="1"/>
    <col min="15" max="15" width="9.140625" style="37"/>
    <col min="16" max="16" width="19.42578125" style="37" customWidth="1"/>
    <col min="17" max="261" width="9.140625" style="37"/>
    <col min="262" max="262" width="5.5703125" style="37" customWidth="1"/>
    <col min="263" max="263" width="48.28515625" style="37" customWidth="1"/>
    <col min="264" max="265" width="7.7109375" style="37" customWidth="1"/>
    <col min="266" max="266" width="10.140625" style="37" customWidth="1"/>
    <col min="267" max="268" width="16" style="37" bestFit="1" customWidth="1"/>
    <col min="269" max="269" width="12.42578125" style="37" customWidth="1"/>
    <col min="270" max="270" width="15.7109375" style="37" customWidth="1"/>
    <col min="271" max="517" width="9.140625" style="37"/>
    <col min="518" max="518" width="5.5703125" style="37" customWidth="1"/>
    <col min="519" max="519" width="48.28515625" style="37" customWidth="1"/>
    <col min="520" max="521" width="7.7109375" style="37" customWidth="1"/>
    <col min="522" max="522" width="10.140625" style="37" customWidth="1"/>
    <col min="523" max="524" width="16" style="37" bestFit="1" customWidth="1"/>
    <col min="525" max="525" width="12.42578125" style="37" customWidth="1"/>
    <col min="526" max="526" width="15.7109375" style="37" customWidth="1"/>
    <col min="527" max="773" width="9.140625" style="37"/>
    <col min="774" max="774" width="5.5703125" style="37" customWidth="1"/>
    <col min="775" max="775" width="48.28515625" style="37" customWidth="1"/>
    <col min="776" max="777" width="7.7109375" style="37" customWidth="1"/>
    <col min="778" max="778" width="10.140625" style="37" customWidth="1"/>
    <col min="779" max="780" width="16" style="37" bestFit="1" customWidth="1"/>
    <col min="781" max="781" width="12.42578125" style="37" customWidth="1"/>
    <col min="782" max="782" width="15.7109375" style="37" customWidth="1"/>
    <col min="783" max="1029" width="9.140625" style="37"/>
    <col min="1030" max="1030" width="5.5703125" style="37" customWidth="1"/>
    <col min="1031" max="1031" width="48.28515625" style="37" customWidth="1"/>
    <col min="1032" max="1033" width="7.7109375" style="37" customWidth="1"/>
    <col min="1034" max="1034" width="10.140625" style="37" customWidth="1"/>
    <col min="1035" max="1036" width="16" style="37" bestFit="1" customWidth="1"/>
    <col min="1037" max="1037" width="12.42578125" style="37" customWidth="1"/>
    <col min="1038" max="1038" width="15.7109375" style="37" customWidth="1"/>
    <col min="1039" max="1285" width="9.140625" style="37"/>
    <col min="1286" max="1286" width="5.5703125" style="37" customWidth="1"/>
    <col min="1287" max="1287" width="48.28515625" style="37" customWidth="1"/>
    <col min="1288" max="1289" width="7.7109375" style="37" customWidth="1"/>
    <col min="1290" max="1290" width="10.140625" style="37" customWidth="1"/>
    <col min="1291" max="1292" width="16" style="37" bestFit="1" customWidth="1"/>
    <col min="1293" max="1293" width="12.42578125" style="37" customWidth="1"/>
    <col min="1294" max="1294" width="15.7109375" style="37" customWidth="1"/>
    <col min="1295" max="1541" width="9.140625" style="37"/>
    <col min="1542" max="1542" width="5.5703125" style="37" customWidth="1"/>
    <col min="1543" max="1543" width="48.28515625" style="37" customWidth="1"/>
    <col min="1544" max="1545" width="7.7109375" style="37" customWidth="1"/>
    <col min="1546" max="1546" width="10.140625" style="37" customWidth="1"/>
    <col min="1547" max="1548" width="16" style="37" bestFit="1" customWidth="1"/>
    <col min="1549" max="1549" width="12.42578125" style="37" customWidth="1"/>
    <col min="1550" max="1550" width="15.7109375" style="37" customWidth="1"/>
    <col min="1551" max="1797" width="9.140625" style="37"/>
    <col min="1798" max="1798" width="5.5703125" style="37" customWidth="1"/>
    <col min="1799" max="1799" width="48.28515625" style="37" customWidth="1"/>
    <col min="1800" max="1801" width="7.7109375" style="37" customWidth="1"/>
    <col min="1802" max="1802" width="10.140625" style="37" customWidth="1"/>
    <col min="1803" max="1804" width="16" style="37" bestFit="1" customWidth="1"/>
    <col min="1805" max="1805" width="12.42578125" style="37" customWidth="1"/>
    <col min="1806" max="1806" width="15.7109375" style="37" customWidth="1"/>
    <col min="1807" max="2053" width="9.140625" style="37"/>
    <col min="2054" max="2054" width="5.5703125" style="37" customWidth="1"/>
    <col min="2055" max="2055" width="48.28515625" style="37" customWidth="1"/>
    <col min="2056" max="2057" width="7.7109375" style="37" customWidth="1"/>
    <col min="2058" max="2058" width="10.140625" style="37" customWidth="1"/>
    <col min="2059" max="2060" width="16" style="37" bestFit="1" customWidth="1"/>
    <col min="2061" max="2061" width="12.42578125" style="37" customWidth="1"/>
    <col min="2062" max="2062" width="15.7109375" style="37" customWidth="1"/>
    <col min="2063" max="2309" width="9.140625" style="37"/>
    <col min="2310" max="2310" width="5.5703125" style="37" customWidth="1"/>
    <col min="2311" max="2311" width="48.28515625" style="37" customWidth="1"/>
    <col min="2312" max="2313" width="7.7109375" style="37" customWidth="1"/>
    <col min="2314" max="2314" width="10.140625" style="37" customWidth="1"/>
    <col min="2315" max="2316" width="16" style="37" bestFit="1" customWidth="1"/>
    <col min="2317" max="2317" width="12.42578125" style="37" customWidth="1"/>
    <col min="2318" max="2318" width="15.7109375" style="37" customWidth="1"/>
    <col min="2319" max="2565" width="9.140625" style="37"/>
    <col min="2566" max="2566" width="5.5703125" style="37" customWidth="1"/>
    <col min="2567" max="2567" width="48.28515625" style="37" customWidth="1"/>
    <col min="2568" max="2569" width="7.7109375" style="37" customWidth="1"/>
    <col min="2570" max="2570" width="10.140625" style="37" customWidth="1"/>
    <col min="2571" max="2572" width="16" style="37" bestFit="1" customWidth="1"/>
    <col min="2573" max="2573" width="12.42578125" style="37" customWidth="1"/>
    <col min="2574" max="2574" width="15.7109375" style="37" customWidth="1"/>
    <col min="2575" max="2821" width="9.140625" style="37"/>
    <col min="2822" max="2822" width="5.5703125" style="37" customWidth="1"/>
    <col min="2823" max="2823" width="48.28515625" style="37" customWidth="1"/>
    <col min="2824" max="2825" width="7.7109375" style="37" customWidth="1"/>
    <col min="2826" max="2826" width="10.140625" style="37" customWidth="1"/>
    <col min="2827" max="2828" width="16" style="37" bestFit="1" customWidth="1"/>
    <col min="2829" max="2829" width="12.42578125" style="37" customWidth="1"/>
    <col min="2830" max="2830" width="15.7109375" style="37" customWidth="1"/>
    <col min="2831" max="3077" width="9.140625" style="37"/>
    <col min="3078" max="3078" width="5.5703125" style="37" customWidth="1"/>
    <col min="3079" max="3079" width="48.28515625" style="37" customWidth="1"/>
    <col min="3080" max="3081" width="7.7109375" style="37" customWidth="1"/>
    <col min="3082" max="3082" width="10.140625" style="37" customWidth="1"/>
    <col min="3083" max="3084" width="16" style="37" bestFit="1" customWidth="1"/>
    <col min="3085" max="3085" width="12.42578125" style="37" customWidth="1"/>
    <col min="3086" max="3086" width="15.7109375" style="37" customWidth="1"/>
    <col min="3087" max="3333" width="9.140625" style="37"/>
    <col min="3334" max="3334" width="5.5703125" style="37" customWidth="1"/>
    <col min="3335" max="3335" width="48.28515625" style="37" customWidth="1"/>
    <col min="3336" max="3337" width="7.7109375" style="37" customWidth="1"/>
    <col min="3338" max="3338" width="10.140625" style="37" customWidth="1"/>
    <col min="3339" max="3340" width="16" style="37" bestFit="1" customWidth="1"/>
    <col min="3341" max="3341" width="12.42578125" style="37" customWidth="1"/>
    <col min="3342" max="3342" width="15.7109375" style="37" customWidth="1"/>
    <col min="3343" max="3589" width="9.140625" style="37"/>
    <col min="3590" max="3590" width="5.5703125" style="37" customWidth="1"/>
    <col min="3591" max="3591" width="48.28515625" style="37" customWidth="1"/>
    <col min="3592" max="3593" width="7.7109375" style="37" customWidth="1"/>
    <col min="3594" max="3594" width="10.140625" style="37" customWidth="1"/>
    <col min="3595" max="3596" width="16" style="37" bestFit="1" customWidth="1"/>
    <col min="3597" max="3597" width="12.42578125" style="37" customWidth="1"/>
    <col min="3598" max="3598" width="15.7109375" style="37" customWidth="1"/>
    <col min="3599" max="3845" width="9.140625" style="37"/>
    <col min="3846" max="3846" width="5.5703125" style="37" customWidth="1"/>
    <col min="3847" max="3847" width="48.28515625" style="37" customWidth="1"/>
    <col min="3848" max="3849" width="7.7109375" style="37" customWidth="1"/>
    <col min="3850" max="3850" width="10.140625" style="37" customWidth="1"/>
    <col min="3851" max="3852" width="16" style="37" bestFit="1" customWidth="1"/>
    <col min="3853" max="3853" width="12.42578125" style="37" customWidth="1"/>
    <col min="3854" max="3854" width="15.7109375" style="37" customWidth="1"/>
    <col min="3855" max="4101" width="9.140625" style="37"/>
    <col min="4102" max="4102" width="5.5703125" style="37" customWidth="1"/>
    <col min="4103" max="4103" width="48.28515625" style="37" customWidth="1"/>
    <col min="4104" max="4105" width="7.7109375" style="37" customWidth="1"/>
    <col min="4106" max="4106" width="10.140625" style="37" customWidth="1"/>
    <col min="4107" max="4108" width="16" style="37" bestFit="1" customWidth="1"/>
    <col min="4109" max="4109" width="12.42578125" style="37" customWidth="1"/>
    <col min="4110" max="4110" width="15.7109375" style="37" customWidth="1"/>
    <col min="4111" max="4357" width="9.140625" style="37"/>
    <col min="4358" max="4358" width="5.5703125" style="37" customWidth="1"/>
    <col min="4359" max="4359" width="48.28515625" style="37" customWidth="1"/>
    <col min="4360" max="4361" width="7.7109375" style="37" customWidth="1"/>
    <col min="4362" max="4362" width="10.140625" style="37" customWidth="1"/>
    <col min="4363" max="4364" width="16" style="37" bestFit="1" customWidth="1"/>
    <col min="4365" max="4365" width="12.42578125" style="37" customWidth="1"/>
    <col min="4366" max="4366" width="15.7109375" style="37" customWidth="1"/>
    <col min="4367" max="4613" width="9.140625" style="37"/>
    <col min="4614" max="4614" width="5.5703125" style="37" customWidth="1"/>
    <col min="4615" max="4615" width="48.28515625" style="37" customWidth="1"/>
    <col min="4616" max="4617" width="7.7109375" style="37" customWidth="1"/>
    <col min="4618" max="4618" width="10.140625" style="37" customWidth="1"/>
    <col min="4619" max="4620" width="16" style="37" bestFit="1" customWidth="1"/>
    <col min="4621" max="4621" width="12.42578125" style="37" customWidth="1"/>
    <col min="4622" max="4622" width="15.7109375" style="37" customWidth="1"/>
    <col min="4623" max="4869" width="9.140625" style="37"/>
    <col min="4870" max="4870" width="5.5703125" style="37" customWidth="1"/>
    <col min="4871" max="4871" width="48.28515625" style="37" customWidth="1"/>
    <col min="4872" max="4873" width="7.7109375" style="37" customWidth="1"/>
    <col min="4874" max="4874" width="10.140625" style="37" customWidth="1"/>
    <col min="4875" max="4876" width="16" style="37" bestFit="1" customWidth="1"/>
    <col min="4877" max="4877" width="12.42578125" style="37" customWidth="1"/>
    <col min="4878" max="4878" width="15.7109375" style="37" customWidth="1"/>
    <col min="4879" max="5125" width="9.140625" style="37"/>
    <col min="5126" max="5126" width="5.5703125" style="37" customWidth="1"/>
    <col min="5127" max="5127" width="48.28515625" style="37" customWidth="1"/>
    <col min="5128" max="5129" width="7.7109375" style="37" customWidth="1"/>
    <col min="5130" max="5130" width="10.140625" style="37" customWidth="1"/>
    <col min="5131" max="5132" width="16" style="37" bestFit="1" customWidth="1"/>
    <col min="5133" max="5133" width="12.42578125" style="37" customWidth="1"/>
    <col min="5134" max="5134" width="15.7109375" style="37" customWidth="1"/>
    <col min="5135" max="5381" width="9.140625" style="37"/>
    <col min="5382" max="5382" width="5.5703125" style="37" customWidth="1"/>
    <col min="5383" max="5383" width="48.28515625" style="37" customWidth="1"/>
    <col min="5384" max="5385" width="7.7109375" style="37" customWidth="1"/>
    <col min="5386" max="5386" width="10.140625" style="37" customWidth="1"/>
    <col min="5387" max="5388" width="16" style="37" bestFit="1" customWidth="1"/>
    <col min="5389" max="5389" width="12.42578125" style="37" customWidth="1"/>
    <col min="5390" max="5390" width="15.7109375" style="37" customWidth="1"/>
    <col min="5391" max="5637" width="9.140625" style="37"/>
    <col min="5638" max="5638" width="5.5703125" style="37" customWidth="1"/>
    <col min="5639" max="5639" width="48.28515625" style="37" customWidth="1"/>
    <col min="5640" max="5641" width="7.7109375" style="37" customWidth="1"/>
    <col min="5642" max="5642" width="10.140625" style="37" customWidth="1"/>
    <col min="5643" max="5644" width="16" style="37" bestFit="1" customWidth="1"/>
    <col min="5645" max="5645" width="12.42578125" style="37" customWidth="1"/>
    <col min="5646" max="5646" width="15.7109375" style="37" customWidth="1"/>
    <col min="5647" max="5893" width="9.140625" style="37"/>
    <col min="5894" max="5894" width="5.5703125" style="37" customWidth="1"/>
    <col min="5895" max="5895" width="48.28515625" style="37" customWidth="1"/>
    <col min="5896" max="5897" width="7.7109375" style="37" customWidth="1"/>
    <col min="5898" max="5898" width="10.140625" style="37" customWidth="1"/>
    <col min="5899" max="5900" width="16" style="37" bestFit="1" customWidth="1"/>
    <col min="5901" max="5901" width="12.42578125" style="37" customWidth="1"/>
    <col min="5902" max="5902" width="15.7109375" style="37" customWidth="1"/>
    <col min="5903" max="6149" width="9.140625" style="37"/>
    <col min="6150" max="6150" width="5.5703125" style="37" customWidth="1"/>
    <col min="6151" max="6151" width="48.28515625" style="37" customWidth="1"/>
    <col min="6152" max="6153" width="7.7109375" style="37" customWidth="1"/>
    <col min="6154" max="6154" width="10.140625" style="37" customWidth="1"/>
    <col min="6155" max="6156" width="16" style="37" bestFit="1" customWidth="1"/>
    <col min="6157" max="6157" width="12.42578125" style="37" customWidth="1"/>
    <col min="6158" max="6158" width="15.7109375" style="37" customWidth="1"/>
    <col min="6159" max="6405" width="9.140625" style="37"/>
    <col min="6406" max="6406" width="5.5703125" style="37" customWidth="1"/>
    <col min="6407" max="6407" width="48.28515625" style="37" customWidth="1"/>
    <col min="6408" max="6409" width="7.7109375" style="37" customWidth="1"/>
    <col min="6410" max="6410" width="10.140625" style="37" customWidth="1"/>
    <col min="6411" max="6412" width="16" style="37" bestFit="1" customWidth="1"/>
    <col min="6413" max="6413" width="12.42578125" style="37" customWidth="1"/>
    <col min="6414" max="6414" width="15.7109375" style="37" customWidth="1"/>
    <col min="6415" max="6661" width="9.140625" style="37"/>
    <col min="6662" max="6662" width="5.5703125" style="37" customWidth="1"/>
    <col min="6663" max="6663" width="48.28515625" style="37" customWidth="1"/>
    <col min="6664" max="6665" width="7.7109375" style="37" customWidth="1"/>
    <col min="6666" max="6666" width="10.140625" style="37" customWidth="1"/>
    <col min="6667" max="6668" width="16" style="37" bestFit="1" customWidth="1"/>
    <col min="6669" max="6669" width="12.42578125" style="37" customWidth="1"/>
    <col min="6670" max="6670" width="15.7109375" style="37" customWidth="1"/>
    <col min="6671" max="6917" width="9.140625" style="37"/>
    <col min="6918" max="6918" width="5.5703125" style="37" customWidth="1"/>
    <col min="6919" max="6919" width="48.28515625" style="37" customWidth="1"/>
    <col min="6920" max="6921" width="7.7109375" style="37" customWidth="1"/>
    <col min="6922" max="6922" width="10.140625" style="37" customWidth="1"/>
    <col min="6923" max="6924" width="16" style="37" bestFit="1" customWidth="1"/>
    <col min="6925" max="6925" width="12.42578125" style="37" customWidth="1"/>
    <col min="6926" max="6926" width="15.7109375" style="37" customWidth="1"/>
    <col min="6927" max="7173" width="9.140625" style="37"/>
    <col min="7174" max="7174" width="5.5703125" style="37" customWidth="1"/>
    <col min="7175" max="7175" width="48.28515625" style="37" customWidth="1"/>
    <col min="7176" max="7177" width="7.7109375" style="37" customWidth="1"/>
    <col min="7178" max="7178" width="10.140625" style="37" customWidth="1"/>
    <col min="7179" max="7180" width="16" style="37" bestFit="1" customWidth="1"/>
    <col min="7181" max="7181" width="12.42578125" style="37" customWidth="1"/>
    <col min="7182" max="7182" width="15.7109375" style="37" customWidth="1"/>
    <col min="7183" max="7429" width="9.140625" style="37"/>
    <col min="7430" max="7430" width="5.5703125" style="37" customWidth="1"/>
    <col min="7431" max="7431" width="48.28515625" style="37" customWidth="1"/>
    <col min="7432" max="7433" width="7.7109375" style="37" customWidth="1"/>
    <col min="7434" max="7434" width="10.140625" style="37" customWidth="1"/>
    <col min="7435" max="7436" width="16" style="37" bestFit="1" customWidth="1"/>
    <col min="7437" max="7437" width="12.42578125" style="37" customWidth="1"/>
    <col min="7438" max="7438" width="15.7109375" style="37" customWidth="1"/>
    <col min="7439" max="7685" width="9.140625" style="37"/>
    <col min="7686" max="7686" width="5.5703125" style="37" customWidth="1"/>
    <col min="7687" max="7687" width="48.28515625" style="37" customWidth="1"/>
    <col min="7688" max="7689" width="7.7109375" style="37" customWidth="1"/>
    <col min="7690" max="7690" width="10.140625" style="37" customWidth="1"/>
    <col min="7691" max="7692" width="16" style="37" bestFit="1" customWidth="1"/>
    <col min="7693" max="7693" width="12.42578125" style="37" customWidth="1"/>
    <col min="7694" max="7694" width="15.7109375" style="37" customWidth="1"/>
    <col min="7695" max="7941" width="9.140625" style="37"/>
    <col min="7942" max="7942" width="5.5703125" style="37" customWidth="1"/>
    <col min="7943" max="7943" width="48.28515625" style="37" customWidth="1"/>
    <col min="7944" max="7945" width="7.7109375" style="37" customWidth="1"/>
    <col min="7946" max="7946" width="10.140625" style="37" customWidth="1"/>
    <col min="7947" max="7948" width="16" style="37" bestFit="1" customWidth="1"/>
    <col min="7949" max="7949" width="12.42578125" style="37" customWidth="1"/>
    <col min="7950" max="7950" width="15.7109375" style="37" customWidth="1"/>
    <col min="7951" max="8197" width="9.140625" style="37"/>
    <col min="8198" max="8198" width="5.5703125" style="37" customWidth="1"/>
    <col min="8199" max="8199" width="48.28515625" style="37" customWidth="1"/>
    <col min="8200" max="8201" width="7.7109375" style="37" customWidth="1"/>
    <col min="8202" max="8202" width="10.140625" style="37" customWidth="1"/>
    <col min="8203" max="8204" width="16" style="37" bestFit="1" customWidth="1"/>
    <col min="8205" max="8205" width="12.42578125" style="37" customWidth="1"/>
    <col min="8206" max="8206" width="15.7109375" style="37" customWidth="1"/>
    <col min="8207" max="8453" width="9.140625" style="37"/>
    <col min="8454" max="8454" width="5.5703125" style="37" customWidth="1"/>
    <col min="8455" max="8455" width="48.28515625" style="37" customWidth="1"/>
    <col min="8456" max="8457" width="7.7109375" style="37" customWidth="1"/>
    <col min="8458" max="8458" width="10.140625" style="37" customWidth="1"/>
    <col min="8459" max="8460" width="16" style="37" bestFit="1" customWidth="1"/>
    <col min="8461" max="8461" width="12.42578125" style="37" customWidth="1"/>
    <col min="8462" max="8462" width="15.7109375" style="37" customWidth="1"/>
    <col min="8463" max="8709" width="9.140625" style="37"/>
    <col min="8710" max="8710" width="5.5703125" style="37" customWidth="1"/>
    <col min="8711" max="8711" width="48.28515625" style="37" customWidth="1"/>
    <col min="8712" max="8713" width="7.7109375" style="37" customWidth="1"/>
    <col min="8714" max="8714" width="10.140625" style="37" customWidth="1"/>
    <col min="8715" max="8716" width="16" style="37" bestFit="1" customWidth="1"/>
    <col min="8717" max="8717" width="12.42578125" style="37" customWidth="1"/>
    <col min="8718" max="8718" width="15.7109375" style="37" customWidth="1"/>
    <col min="8719" max="8965" width="9.140625" style="37"/>
    <col min="8966" max="8966" width="5.5703125" style="37" customWidth="1"/>
    <col min="8967" max="8967" width="48.28515625" style="37" customWidth="1"/>
    <col min="8968" max="8969" width="7.7109375" style="37" customWidth="1"/>
    <col min="8970" max="8970" width="10.140625" style="37" customWidth="1"/>
    <col min="8971" max="8972" width="16" style="37" bestFit="1" customWidth="1"/>
    <col min="8973" max="8973" width="12.42578125" style="37" customWidth="1"/>
    <col min="8974" max="8974" width="15.7109375" style="37" customWidth="1"/>
    <col min="8975" max="9221" width="9.140625" style="37"/>
    <col min="9222" max="9222" width="5.5703125" style="37" customWidth="1"/>
    <col min="9223" max="9223" width="48.28515625" style="37" customWidth="1"/>
    <col min="9224" max="9225" width="7.7109375" style="37" customWidth="1"/>
    <col min="9226" max="9226" width="10.140625" style="37" customWidth="1"/>
    <col min="9227" max="9228" width="16" style="37" bestFit="1" customWidth="1"/>
    <col min="9229" max="9229" width="12.42578125" style="37" customWidth="1"/>
    <col min="9230" max="9230" width="15.7109375" style="37" customWidth="1"/>
    <col min="9231" max="9477" width="9.140625" style="37"/>
    <col min="9478" max="9478" width="5.5703125" style="37" customWidth="1"/>
    <col min="9479" max="9479" width="48.28515625" style="37" customWidth="1"/>
    <col min="9480" max="9481" width="7.7109375" style="37" customWidth="1"/>
    <col min="9482" max="9482" width="10.140625" style="37" customWidth="1"/>
    <col min="9483" max="9484" width="16" style="37" bestFit="1" customWidth="1"/>
    <col min="9485" max="9485" width="12.42578125" style="37" customWidth="1"/>
    <col min="9486" max="9486" width="15.7109375" style="37" customWidth="1"/>
    <col min="9487" max="9733" width="9.140625" style="37"/>
    <col min="9734" max="9734" width="5.5703125" style="37" customWidth="1"/>
    <col min="9735" max="9735" width="48.28515625" style="37" customWidth="1"/>
    <col min="9736" max="9737" width="7.7109375" style="37" customWidth="1"/>
    <col min="9738" max="9738" width="10.140625" style="37" customWidth="1"/>
    <col min="9739" max="9740" width="16" style="37" bestFit="1" customWidth="1"/>
    <col min="9741" max="9741" width="12.42578125" style="37" customWidth="1"/>
    <col min="9742" max="9742" width="15.7109375" style="37" customWidth="1"/>
    <col min="9743" max="9989" width="9.140625" style="37"/>
    <col min="9990" max="9990" width="5.5703125" style="37" customWidth="1"/>
    <col min="9991" max="9991" width="48.28515625" style="37" customWidth="1"/>
    <col min="9992" max="9993" width="7.7109375" style="37" customWidth="1"/>
    <col min="9994" max="9994" width="10.140625" style="37" customWidth="1"/>
    <col min="9995" max="9996" width="16" style="37" bestFit="1" customWidth="1"/>
    <col min="9997" max="9997" width="12.42578125" style="37" customWidth="1"/>
    <col min="9998" max="9998" width="15.7109375" style="37" customWidth="1"/>
    <col min="9999" max="10245" width="9.140625" style="37"/>
    <col min="10246" max="10246" width="5.5703125" style="37" customWidth="1"/>
    <col min="10247" max="10247" width="48.28515625" style="37" customWidth="1"/>
    <col min="10248" max="10249" width="7.7109375" style="37" customWidth="1"/>
    <col min="10250" max="10250" width="10.140625" style="37" customWidth="1"/>
    <col min="10251" max="10252" width="16" style="37" bestFit="1" customWidth="1"/>
    <col min="10253" max="10253" width="12.42578125" style="37" customWidth="1"/>
    <col min="10254" max="10254" width="15.7109375" style="37" customWidth="1"/>
    <col min="10255" max="10501" width="9.140625" style="37"/>
    <col min="10502" max="10502" width="5.5703125" style="37" customWidth="1"/>
    <col min="10503" max="10503" width="48.28515625" style="37" customWidth="1"/>
    <col min="10504" max="10505" width="7.7109375" style="37" customWidth="1"/>
    <col min="10506" max="10506" width="10.140625" style="37" customWidth="1"/>
    <col min="10507" max="10508" width="16" style="37" bestFit="1" customWidth="1"/>
    <col min="10509" max="10509" width="12.42578125" style="37" customWidth="1"/>
    <col min="10510" max="10510" width="15.7109375" style="37" customWidth="1"/>
    <col min="10511" max="10757" width="9.140625" style="37"/>
    <col min="10758" max="10758" width="5.5703125" style="37" customWidth="1"/>
    <col min="10759" max="10759" width="48.28515625" style="37" customWidth="1"/>
    <col min="10760" max="10761" width="7.7109375" style="37" customWidth="1"/>
    <col min="10762" max="10762" width="10.140625" style="37" customWidth="1"/>
    <col min="10763" max="10764" width="16" style="37" bestFit="1" customWidth="1"/>
    <col min="10765" max="10765" width="12.42578125" style="37" customWidth="1"/>
    <col min="10766" max="10766" width="15.7109375" style="37" customWidth="1"/>
    <col min="10767" max="11013" width="9.140625" style="37"/>
    <col min="11014" max="11014" width="5.5703125" style="37" customWidth="1"/>
    <col min="11015" max="11015" width="48.28515625" style="37" customWidth="1"/>
    <col min="11016" max="11017" width="7.7109375" style="37" customWidth="1"/>
    <col min="11018" max="11018" width="10.140625" style="37" customWidth="1"/>
    <col min="11019" max="11020" width="16" style="37" bestFit="1" customWidth="1"/>
    <col min="11021" max="11021" width="12.42578125" style="37" customWidth="1"/>
    <col min="11022" max="11022" width="15.7109375" style="37" customWidth="1"/>
    <col min="11023" max="11269" width="9.140625" style="37"/>
    <col min="11270" max="11270" width="5.5703125" style="37" customWidth="1"/>
    <col min="11271" max="11271" width="48.28515625" style="37" customWidth="1"/>
    <col min="11272" max="11273" width="7.7109375" style="37" customWidth="1"/>
    <col min="11274" max="11274" width="10.140625" style="37" customWidth="1"/>
    <col min="11275" max="11276" width="16" style="37" bestFit="1" customWidth="1"/>
    <col min="11277" max="11277" width="12.42578125" style="37" customWidth="1"/>
    <col min="11278" max="11278" width="15.7109375" style="37" customWidth="1"/>
    <col min="11279" max="11525" width="9.140625" style="37"/>
    <col min="11526" max="11526" width="5.5703125" style="37" customWidth="1"/>
    <col min="11527" max="11527" width="48.28515625" style="37" customWidth="1"/>
    <col min="11528" max="11529" width="7.7109375" style="37" customWidth="1"/>
    <col min="11530" max="11530" width="10.140625" style="37" customWidth="1"/>
    <col min="11531" max="11532" width="16" style="37" bestFit="1" customWidth="1"/>
    <col min="11533" max="11533" width="12.42578125" style="37" customWidth="1"/>
    <col min="11534" max="11534" width="15.7109375" style="37" customWidth="1"/>
    <col min="11535" max="11781" width="9.140625" style="37"/>
    <col min="11782" max="11782" width="5.5703125" style="37" customWidth="1"/>
    <col min="11783" max="11783" width="48.28515625" style="37" customWidth="1"/>
    <col min="11784" max="11785" width="7.7109375" style="37" customWidth="1"/>
    <col min="11786" max="11786" width="10.140625" style="37" customWidth="1"/>
    <col min="11787" max="11788" width="16" style="37" bestFit="1" customWidth="1"/>
    <col min="11789" max="11789" width="12.42578125" style="37" customWidth="1"/>
    <col min="11790" max="11790" width="15.7109375" style="37" customWidth="1"/>
    <col min="11791" max="12037" width="9.140625" style="37"/>
    <col min="12038" max="12038" width="5.5703125" style="37" customWidth="1"/>
    <col min="12039" max="12039" width="48.28515625" style="37" customWidth="1"/>
    <col min="12040" max="12041" width="7.7109375" style="37" customWidth="1"/>
    <col min="12042" max="12042" width="10.140625" style="37" customWidth="1"/>
    <col min="12043" max="12044" width="16" style="37" bestFit="1" customWidth="1"/>
    <col min="12045" max="12045" width="12.42578125" style="37" customWidth="1"/>
    <col min="12046" max="12046" width="15.7109375" style="37" customWidth="1"/>
    <col min="12047" max="12293" width="9.140625" style="37"/>
    <col min="12294" max="12294" width="5.5703125" style="37" customWidth="1"/>
    <col min="12295" max="12295" width="48.28515625" style="37" customWidth="1"/>
    <col min="12296" max="12297" width="7.7109375" style="37" customWidth="1"/>
    <col min="12298" max="12298" width="10.140625" style="37" customWidth="1"/>
    <col min="12299" max="12300" width="16" style="37" bestFit="1" customWidth="1"/>
    <col min="12301" max="12301" width="12.42578125" style="37" customWidth="1"/>
    <col min="12302" max="12302" width="15.7109375" style="37" customWidth="1"/>
    <col min="12303" max="12549" width="9.140625" style="37"/>
    <col min="12550" max="12550" width="5.5703125" style="37" customWidth="1"/>
    <col min="12551" max="12551" width="48.28515625" style="37" customWidth="1"/>
    <col min="12552" max="12553" width="7.7109375" style="37" customWidth="1"/>
    <col min="12554" max="12554" width="10.140625" style="37" customWidth="1"/>
    <col min="12555" max="12556" width="16" style="37" bestFit="1" customWidth="1"/>
    <col min="12557" max="12557" width="12.42578125" style="37" customWidth="1"/>
    <col min="12558" max="12558" width="15.7109375" style="37" customWidth="1"/>
    <col min="12559" max="12805" width="9.140625" style="37"/>
    <col min="12806" max="12806" width="5.5703125" style="37" customWidth="1"/>
    <col min="12807" max="12807" width="48.28515625" style="37" customWidth="1"/>
    <col min="12808" max="12809" width="7.7109375" style="37" customWidth="1"/>
    <col min="12810" max="12810" width="10.140625" style="37" customWidth="1"/>
    <col min="12811" max="12812" width="16" style="37" bestFit="1" customWidth="1"/>
    <col min="12813" max="12813" width="12.42578125" style="37" customWidth="1"/>
    <col min="12814" max="12814" width="15.7109375" style="37" customWidth="1"/>
    <col min="12815" max="13061" width="9.140625" style="37"/>
    <col min="13062" max="13062" width="5.5703125" style="37" customWidth="1"/>
    <col min="13063" max="13063" width="48.28515625" style="37" customWidth="1"/>
    <col min="13064" max="13065" width="7.7109375" style="37" customWidth="1"/>
    <col min="13066" max="13066" width="10.140625" style="37" customWidth="1"/>
    <col min="13067" max="13068" width="16" style="37" bestFit="1" customWidth="1"/>
    <col min="13069" max="13069" width="12.42578125" style="37" customWidth="1"/>
    <col min="13070" max="13070" width="15.7109375" style="37" customWidth="1"/>
    <col min="13071" max="13317" width="9.140625" style="37"/>
    <col min="13318" max="13318" width="5.5703125" style="37" customWidth="1"/>
    <col min="13319" max="13319" width="48.28515625" style="37" customWidth="1"/>
    <col min="13320" max="13321" width="7.7109375" style="37" customWidth="1"/>
    <col min="13322" max="13322" width="10.140625" style="37" customWidth="1"/>
    <col min="13323" max="13324" width="16" style="37" bestFit="1" customWidth="1"/>
    <col min="13325" max="13325" width="12.42578125" style="37" customWidth="1"/>
    <col min="13326" max="13326" width="15.7109375" style="37" customWidth="1"/>
    <col min="13327" max="13573" width="9.140625" style="37"/>
    <col min="13574" max="13574" width="5.5703125" style="37" customWidth="1"/>
    <col min="13575" max="13575" width="48.28515625" style="37" customWidth="1"/>
    <col min="13576" max="13577" width="7.7109375" style="37" customWidth="1"/>
    <col min="13578" max="13578" width="10.140625" style="37" customWidth="1"/>
    <col min="13579" max="13580" width="16" style="37" bestFit="1" customWidth="1"/>
    <col min="13581" max="13581" width="12.42578125" style="37" customWidth="1"/>
    <col min="13582" max="13582" width="15.7109375" style="37" customWidth="1"/>
    <col min="13583" max="13829" width="9.140625" style="37"/>
    <col min="13830" max="13830" width="5.5703125" style="37" customWidth="1"/>
    <col min="13831" max="13831" width="48.28515625" style="37" customWidth="1"/>
    <col min="13832" max="13833" width="7.7109375" style="37" customWidth="1"/>
    <col min="13834" max="13834" width="10.140625" style="37" customWidth="1"/>
    <col min="13835" max="13836" width="16" style="37" bestFit="1" customWidth="1"/>
    <col min="13837" max="13837" width="12.42578125" style="37" customWidth="1"/>
    <col min="13838" max="13838" width="15.7109375" style="37" customWidth="1"/>
    <col min="13839" max="14085" width="9.140625" style="37"/>
    <col min="14086" max="14086" width="5.5703125" style="37" customWidth="1"/>
    <col min="14087" max="14087" width="48.28515625" style="37" customWidth="1"/>
    <col min="14088" max="14089" width="7.7109375" style="37" customWidth="1"/>
    <col min="14090" max="14090" width="10.140625" style="37" customWidth="1"/>
    <col min="14091" max="14092" width="16" style="37" bestFit="1" customWidth="1"/>
    <col min="14093" max="14093" width="12.42578125" style="37" customWidth="1"/>
    <col min="14094" max="14094" width="15.7109375" style="37" customWidth="1"/>
    <col min="14095" max="14341" width="9.140625" style="37"/>
    <col min="14342" max="14342" width="5.5703125" style="37" customWidth="1"/>
    <col min="14343" max="14343" width="48.28515625" style="37" customWidth="1"/>
    <col min="14344" max="14345" width="7.7109375" style="37" customWidth="1"/>
    <col min="14346" max="14346" width="10.140625" style="37" customWidth="1"/>
    <col min="14347" max="14348" width="16" style="37" bestFit="1" customWidth="1"/>
    <col min="14349" max="14349" width="12.42578125" style="37" customWidth="1"/>
    <col min="14350" max="14350" width="15.7109375" style="37" customWidth="1"/>
    <col min="14351" max="14597" width="9.140625" style="37"/>
    <col min="14598" max="14598" width="5.5703125" style="37" customWidth="1"/>
    <col min="14599" max="14599" width="48.28515625" style="37" customWidth="1"/>
    <col min="14600" max="14601" width="7.7109375" style="37" customWidth="1"/>
    <col min="14602" max="14602" width="10.140625" style="37" customWidth="1"/>
    <col min="14603" max="14604" width="16" style="37" bestFit="1" customWidth="1"/>
    <col min="14605" max="14605" width="12.42578125" style="37" customWidth="1"/>
    <col min="14606" max="14606" width="15.7109375" style="37" customWidth="1"/>
    <col min="14607" max="14853" width="9.140625" style="37"/>
    <col min="14854" max="14854" width="5.5703125" style="37" customWidth="1"/>
    <col min="14855" max="14855" width="48.28515625" style="37" customWidth="1"/>
    <col min="14856" max="14857" width="7.7109375" style="37" customWidth="1"/>
    <col min="14858" max="14858" width="10.140625" style="37" customWidth="1"/>
    <col min="14859" max="14860" width="16" style="37" bestFit="1" customWidth="1"/>
    <col min="14861" max="14861" width="12.42578125" style="37" customWidth="1"/>
    <col min="14862" max="14862" width="15.7109375" style="37" customWidth="1"/>
    <col min="14863" max="15109" width="9.140625" style="37"/>
    <col min="15110" max="15110" width="5.5703125" style="37" customWidth="1"/>
    <col min="15111" max="15111" width="48.28515625" style="37" customWidth="1"/>
    <col min="15112" max="15113" width="7.7109375" style="37" customWidth="1"/>
    <col min="15114" max="15114" width="10.140625" style="37" customWidth="1"/>
    <col min="15115" max="15116" width="16" style="37" bestFit="1" customWidth="1"/>
    <col min="15117" max="15117" width="12.42578125" style="37" customWidth="1"/>
    <col min="15118" max="15118" width="15.7109375" style="37" customWidth="1"/>
    <col min="15119" max="15365" width="9.140625" style="37"/>
    <col min="15366" max="15366" width="5.5703125" style="37" customWidth="1"/>
    <col min="15367" max="15367" width="48.28515625" style="37" customWidth="1"/>
    <col min="15368" max="15369" width="7.7109375" style="37" customWidth="1"/>
    <col min="15370" max="15370" width="10.140625" style="37" customWidth="1"/>
    <col min="15371" max="15372" width="16" style="37" bestFit="1" customWidth="1"/>
    <col min="15373" max="15373" width="12.42578125" style="37" customWidth="1"/>
    <col min="15374" max="15374" width="15.7109375" style="37" customWidth="1"/>
    <col min="15375" max="15621" width="9.140625" style="37"/>
    <col min="15622" max="15622" width="5.5703125" style="37" customWidth="1"/>
    <col min="15623" max="15623" width="48.28515625" style="37" customWidth="1"/>
    <col min="15624" max="15625" width="7.7109375" style="37" customWidth="1"/>
    <col min="15626" max="15626" width="10.140625" style="37" customWidth="1"/>
    <col min="15627" max="15628" width="16" style="37" bestFit="1" customWidth="1"/>
    <col min="15629" max="15629" width="12.42578125" style="37" customWidth="1"/>
    <col min="15630" max="15630" width="15.7109375" style="37" customWidth="1"/>
    <col min="15631" max="15877" width="9.140625" style="37"/>
    <col min="15878" max="15878" width="5.5703125" style="37" customWidth="1"/>
    <col min="15879" max="15879" width="48.28515625" style="37" customWidth="1"/>
    <col min="15880" max="15881" width="7.7109375" style="37" customWidth="1"/>
    <col min="15882" max="15882" width="10.140625" style="37" customWidth="1"/>
    <col min="15883" max="15884" width="16" style="37" bestFit="1" customWidth="1"/>
    <col min="15885" max="15885" width="12.42578125" style="37" customWidth="1"/>
    <col min="15886" max="15886" width="15.7109375" style="37" customWidth="1"/>
    <col min="15887" max="16133" width="9.140625" style="37"/>
    <col min="16134" max="16134" width="5.5703125" style="37" customWidth="1"/>
    <col min="16135" max="16135" width="48.28515625" style="37" customWidth="1"/>
    <col min="16136" max="16137" width="7.7109375" style="37" customWidth="1"/>
    <col min="16138" max="16138" width="10.140625" style="37" customWidth="1"/>
    <col min="16139" max="16140" width="16" style="37" bestFit="1" customWidth="1"/>
    <col min="16141" max="16141" width="12.42578125" style="37" customWidth="1"/>
    <col min="16142" max="16142" width="15.7109375" style="37" customWidth="1"/>
    <col min="16143" max="16384" width="9.140625" style="37"/>
  </cols>
  <sheetData>
    <row r="1" spans="1:16" s="1" customFormat="1" ht="18.75" x14ac:dyDescent="0.25">
      <c r="D1" s="2"/>
      <c r="E1" s="2"/>
      <c r="F1" s="2"/>
      <c r="G1" s="2"/>
      <c r="N1" s="301" t="s">
        <v>268</v>
      </c>
    </row>
    <row r="2" spans="1:16" s="1" customFormat="1" ht="18.75" x14ac:dyDescent="0.25">
      <c r="A2" s="336" t="s">
        <v>284</v>
      </c>
      <c r="B2" s="336"/>
      <c r="C2" s="336"/>
      <c r="D2" s="336"/>
      <c r="E2" s="336"/>
      <c r="F2" s="336"/>
      <c r="G2" s="336"/>
      <c r="H2" s="336"/>
      <c r="I2" s="336"/>
      <c r="J2" s="336"/>
      <c r="K2" s="336"/>
      <c r="L2" s="336"/>
      <c r="M2" s="336"/>
      <c r="N2" s="336"/>
    </row>
    <row r="3" spans="1:16" s="1" customFormat="1" ht="18.75" x14ac:dyDescent="0.25">
      <c r="A3" s="337" t="s">
        <v>303</v>
      </c>
      <c r="B3" s="337"/>
      <c r="C3" s="337"/>
      <c r="D3" s="337"/>
      <c r="E3" s="337"/>
      <c r="F3" s="337"/>
      <c r="G3" s="337"/>
      <c r="H3" s="337"/>
      <c r="I3" s="337"/>
      <c r="J3" s="337"/>
      <c r="K3" s="337"/>
      <c r="L3" s="337"/>
      <c r="M3" s="337"/>
      <c r="N3" s="337"/>
    </row>
    <row r="4" spans="1:16" s="1" customFormat="1" ht="18.75" x14ac:dyDescent="0.25">
      <c r="A4" s="209"/>
      <c r="B4" s="209"/>
      <c r="C4" s="209"/>
      <c r="D4" s="209"/>
      <c r="E4" s="209"/>
      <c r="F4" s="209"/>
      <c r="G4" s="209"/>
      <c r="H4" s="209"/>
      <c r="I4" s="331" t="s">
        <v>2</v>
      </c>
      <c r="J4" s="331"/>
      <c r="K4" s="331"/>
      <c r="L4" s="331"/>
      <c r="M4" s="331"/>
      <c r="N4" s="331"/>
    </row>
    <row r="5" spans="1:16" s="34" customFormat="1" ht="46.5" customHeight="1" x14ac:dyDescent="0.25">
      <c r="A5" s="320" t="s">
        <v>3</v>
      </c>
      <c r="B5" s="320" t="s">
        <v>4</v>
      </c>
      <c r="C5" s="320" t="s">
        <v>276</v>
      </c>
      <c r="D5" s="320" t="s">
        <v>5</v>
      </c>
      <c r="E5" s="320" t="s">
        <v>6</v>
      </c>
      <c r="F5" s="320" t="s">
        <v>234</v>
      </c>
      <c r="G5" s="320" t="s">
        <v>277</v>
      </c>
      <c r="H5" s="338" t="s">
        <v>283</v>
      </c>
      <c r="I5" s="339"/>
      <c r="J5" s="340"/>
      <c r="K5" s="320" t="s">
        <v>286</v>
      </c>
      <c r="L5" s="320" t="s">
        <v>285</v>
      </c>
      <c r="M5" s="320" t="s">
        <v>205</v>
      </c>
      <c r="N5" s="320" t="s">
        <v>10</v>
      </c>
    </row>
    <row r="6" spans="1:16" s="34" customFormat="1" ht="46.5" customHeight="1" x14ac:dyDescent="0.25">
      <c r="A6" s="321"/>
      <c r="B6" s="321"/>
      <c r="C6" s="321"/>
      <c r="D6" s="321"/>
      <c r="E6" s="321"/>
      <c r="F6" s="321"/>
      <c r="G6" s="321"/>
      <c r="H6" s="133" t="s">
        <v>239</v>
      </c>
      <c r="I6" s="133" t="s">
        <v>12</v>
      </c>
      <c r="J6" s="133" t="s">
        <v>196</v>
      </c>
      <c r="K6" s="321"/>
      <c r="L6" s="321"/>
      <c r="M6" s="321"/>
      <c r="N6" s="321"/>
    </row>
    <row r="7" spans="1:16" s="34" customFormat="1" ht="30" customHeight="1" x14ac:dyDescent="0.25">
      <c r="A7" s="133" t="s">
        <v>50</v>
      </c>
      <c r="B7" s="133" t="s">
        <v>56</v>
      </c>
      <c r="C7" s="133" t="s">
        <v>222</v>
      </c>
      <c r="D7" s="133" t="s">
        <v>226</v>
      </c>
      <c r="E7" s="133" t="s">
        <v>227</v>
      </c>
      <c r="F7" s="133" t="s">
        <v>228</v>
      </c>
      <c r="G7" s="133">
        <v>1</v>
      </c>
      <c r="H7" s="133" t="s">
        <v>229</v>
      </c>
      <c r="I7" s="133">
        <v>3</v>
      </c>
      <c r="J7" s="133">
        <v>4</v>
      </c>
      <c r="K7" s="133">
        <v>5</v>
      </c>
      <c r="L7" s="133" t="s">
        <v>288</v>
      </c>
      <c r="M7" s="133" t="s">
        <v>287</v>
      </c>
      <c r="N7" s="133">
        <v>8</v>
      </c>
    </row>
    <row r="8" spans="1:16" s="39" customFormat="1" ht="21.75" customHeight="1" x14ac:dyDescent="0.25">
      <c r="A8" s="3"/>
      <c r="B8" s="3" t="s">
        <v>21</v>
      </c>
      <c r="C8" s="3"/>
      <c r="D8" s="3">
        <f>+D9+D15</f>
        <v>15</v>
      </c>
      <c r="E8" s="188">
        <f>+E9+E15</f>
        <v>2231</v>
      </c>
      <c r="F8" s="3"/>
      <c r="G8" s="43">
        <f t="shared" ref="G8:L8" si="0">+G9+G15+G27</f>
        <v>3301412150</v>
      </c>
      <c r="H8" s="43">
        <f t="shared" si="0"/>
        <v>2037105000</v>
      </c>
      <c r="I8" s="43">
        <f t="shared" si="0"/>
        <v>1389019000</v>
      </c>
      <c r="J8" s="43">
        <f t="shared" si="0"/>
        <v>648086000</v>
      </c>
      <c r="K8" s="43">
        <f t="shared" si="0"/>
        <v>101800000</v>
      </c>
      <c r="L8" s="43">
        <f t="shared" si="0"/>
        <v>1287219000</v>
      </c>
      <c r="M8" s="43">
        <f t="shared" ref="M8:M16" si="1">H8-G8</f>
        <v>-1264307150</v>
      </c>
      <c r="N8" s="169"/>
      <c r="P8" s="251"/>
    </row>
    <row r="9" spans="1:16" s="39" customFormat="1" ht="27" customHeight="1" x14ac:dyDescent="0.25">
      <c r="A9" s="32" t="s">
        <v>50</v>
      </c>
      <c r="B9" s="33" t="s">
        <v>51</v>
      </c>
      <c r="C9" s="33"/>
      <c r="D9" s="32">
        <f>+D10+D12</f>
        <v>3</v>
      </c>
      <c r="E9" s="32">
        <f>+E10+E12</f>
        <v>0</v>
      </c>
      <c r="F9" s="32"/>
      <c r="G9" s="199">
        <f>G10+G12</f>
        <v>1905688800</v>
      </c>
      <c r="H9" s="38">
        <f>H10+H12</f>
        <v>1699770000</v>
      </c>
      <c r="I9" s="38">
        <f>I10+I12</f>
        <v>1051684000</v>
      </c>
      <c r="J9" s="38">
        <f t="shared" ref="J9:K9" si="2">J10+J12</f>
        <v>648086000</v>
      </c>
      <c r="K9" s="38">
        <f t="shared" si="2"/>
        <v>0</v>
      </c>
      <c r="L9" s="38">
        <f>L10+L12</f>
        <v>1051684000</v>
      </c>
      <c r="M9" s="38">
        <f t="shared" si="1"/>
        <v>-205918800</v>
      </c>
      <c r="N9" s="170"/>
      <c r="P9" s="251"/>
    </row>
    <row r="10" spans="1:16" s="39" customFormat="1" ht="21.75" customHeight="1" x14ac:dyDescent="0.25">
      <c r="A10" s="32" t="s">
        <v>29</v>
      </c>
      <c r="B10" s="33" t="s">
        <v>192</v>
      </c>
      <c r="C10" s="33"/>
      <c r="D10" s="32">
        <f>+D11</f>
        <v>1</v>
      </c>
      <c r="E10" s="32"/>
      <c r="F10" s="32"/>
      <c r="G10" s="199">
        <f>G11</f>
        <v>585870000</v>
      </c>
      <c r="H10" s="38">
        <f>H11</f>
        <v>585870000</v>
      </c>
      <c r="I10" s="38">
        <f t="shared" ref="I10:L10" si="3">I11</f>
        <v>585870000</v>
      </c>
      <c r="J10" s="38">
        <f t="shared" si="3"/>
        <v>0</v>
      </c>
      <c r="K10" s="38">
        <f t="shared" si="3"/>
        <v>0</v>
      </c>
      <c r="L10" s="38">
        <f t="shared" si="3"/>
        <v>585870000</v>
      </c>
      <c r="M10" s="197">
        <f t="shared" si="1"/>
        <v>0</v>
      </c>
      <c r="N10" s="171"/>
    </row>
    <row r="11" spans="1:16" ht="33" x14ac:dyDescent="0.25">
      <c r="A11" s="158">
        <v>1</v>
      </c>
      <c r="B11" s="157" t="s">
        <v>209</v>
      </c>
      <c r="C11" s="157" t="s">
        <v>225</v>
      </c>
      <c r="D11" s="158">
        <v>1</v>
      </c>
      <c r="E11" s="158">
        <v>50</v>
      </c>
      <c r="F11" s="158" t="s">
        <v>195</v>
      </c>
      <c r="G11" s="200">
        <f>'B4-Trường Chính trị'!G9</f>
        <v>585870000</v>
      </c>
      <c r="H11" s="159">
        <f>'B4-Trường Chính trị'!K9</f>
        <v>585870000</v>
      </c>
      <c r="I11" s="159">
        <f>'B4-Trường Chính trị'!K9</f>
        <v>585870000</v>
      </c>
      <c r="J11" s="161">
        <v>0</v>
      </c>
      <c r="K11" s="161"/>
      <c r="L11" s="161">
        <f>I11</f>
        <v>585870000</v>
      </c>
      <c r="M11" s="161">
        <f t="shared" si="1"/>
        <v>0</v>
      </c>
      <c r="N11" s="172" t="s">
        <v>305</v>
      </c>
    </row>
    <row r="12" spans="1:16" s="39" customFormat="1" ht="24.75" customHeight="1" x14ac:dyDescent="0.25">
      <c r="A12" s="22" t="s">
        <v>37</v>
      </c>
      <c r="B12" s="23" t="s">
        <v>190</v>
      </c>
      <c r="C12" s="23"/>
      <c r="D12" s="24">
        <f>+D13+D14</f>
        <v>2</v>
      </c>
      <c r="E12" s="24"/>
      <c r="F12" s="24"/>
      <c r="G12" s="186">
        <f>+G13+G14</f>
        <v>1319818800</v>
      </c>
      <c r="H12" s="40">
        <f>+H13+H14</f>
        <v>1113900000</v>
      </c>
      <c r="I12" s="40">
        <f t="shared" ref="I12:L12" si="4">+I13+I14</f>
        <v>465814000</v>
      </c>
      <c r="J12" s="40">
        <f t="shared" si="4"/>
        <v>648086000</v>
      </c>
      <c r="K12" s="40">
        <f t="shared" si="4"/>
        <v>0</v>
      </c>
      <c r="L12" s="40">
        <f t="shared" si="4"/>
        <v>465814000</v>
      </c>
      <c r="M12" s="198">
        <f t="shared" si="1"/>
        <v>-205918800</v>
      </c>
      <c r="N12" s="173"/>
    </row>
    <row r="13" spans="1:16" ht="33" x14ac:dyDescent="0.25">
      <c r="A13" s="25">
        <v>1</v>
      </c>
      <c r="B13" s="157" t="s">
        <v>210</v>
      </c>
      <c r="C13" s="157" t="s">
        <v>191</v>
      </c>
      <c r="D13" s="25"/>
      <c r="E13" s="27">
        <v>20</v>
      </c>
      <c r="F13" s="160" t="s">
        <v>194</v>
      </c>
      <c r="G13" s="201">
        <f>'B2-Ban Tổ chức TU'!G9</f>
        <v>867000000</v>
      </c>
      <c r="H13" s="41">
        <f>'B2-Ban Tổ chức TU'!K9</f>
        <v>867000000</v>
      </c>
      <c r="I13" s="41">
        <f>'B2-Ban Tổ chức TU'!K10</f>
        <v>360000000</v>
      </c>
      <c r="J13" s="161">
        <f>'B2-Ban Tổ chức TU'!K11</f>
        <v>507000000</v>
      </c>
      <c r="K13" s="161"/>
      <c r="L13" s="161">
        <f>I13</f>
        <v>360000000</v>
      </c>
      <c r="M13" s="161">
        <f t="shared" si="1"/>
        <v>0</v>
      </c>
      <c r="N13" s="174" t="s">
        <v>306</v>
      </c>
    </row>
    <row r="14" spans="1:16" ht="33" x14ac:dyDescent="0.25">
      <c r="A14" s="25">
        <v>2</v>
      </c>
      <c r="B14" s="157" t="s">
        <v>209</v>
      </c>
      <c r="C14" s="157" t="s">
        <v>225</v>
      </c>
      <c r="D14" s="25">
        <v>2</v>
      </c>
      <c r="E14" s="27">
        <v>160</v>
      </c>
      <c r="F14" s="160" t="s">
        <v>193</v>
      </c>
      <c r="G14" s="201">
        <f>'B4-Trường Chính trị'!G13+'B4-Trường Chính trị'!G15</f>
        <v>452818800</v>
      </c>
      <c r="H14" s="41">
        <f>'B4-Trường Chính trị'!K13+'B4-Trường Chính trị'!K15</f>
        <v>246900000</v>
      </c>
      <c r="I14" s="41">
        <f>ROUND(('B4-Trường Chính trị'!K13/14)*6+('B4-Trường Chính trị'!K15/14)*6,-3)</f>
        <v>105814000</v>
      </c>
      <c r="J14" s="41">
        <f>ROUND(('B4-Trường Chính trị'!K13/14)*8+('B4-Trường Chính trị'!K15/14)*8,-3)</f>
        <v>141086000</v>
      </c>
      <c r="K14" s="161"/>
      <c r="L14" s="161">
        <f>I14</f>
        <v>105814000</v>
      </c>
      <c r="M14" s="159">
        <f t="shared" si="1"/>
        <v>-205918800</v>
      </c>
      <c r="N14" s="174" t="s">
        <v>305</v>
      </c>
    </row>
    <row r="15" spans="1:16" s="39" customFormat="1" ht="24.75" customHeight="1" x14ac:dyDescent="0.25">
      <c r="A15" s="22" t="s">
        <v>56</v>
      </c>
      <c r="B15" s="28" t="s">
        <v>57</v>
      </c>
      <c r="C15" s="28"/>
      <c r="D15" s="24">
        <f>SUM(D16:D26)</f>
        <v>12</v>
      </c>
      <c r="E15" s="187">
        <f>SUM(E16:E26)</f>
        <v>2231</v>
      </c>
      <c r="F15" s="24"/>
      <c r="G15" s="186">
        <f>SUM(G16:G26)</f>
        <v>477223350</v>
      </c>
      <c r="H15" s="186">
        <f>SUM(H16:H26)</f>
        <v>337335000</v>
      </c>
      <c r="I15" s="186">
        <f>SUM(I16:I26)</f>
        <v>337335000</v>
      </c>
      <c r="J15" s="186">
        <f t="shared" ref="J15:K15" si="5">SUM(J16:J26)</f>
        <v>0</v>
      </c>
      <c r="K15" s="186">
        <f t="shared" si="5"/>
        <v>101800000</v>
      </c>
      <c r="L15" s="186">
        <f>SUM(L16:L26)</f>
        <v>235535000</v>
      </c>
      <c r="M15" s="186">
        <f t="shared" si="1"/>
        <v>-139888350</v>
      </c>
      <c r="N15" s="175"/>
    </row>
    <row r="16" spans="1:16" ht="33" x14ac:dyDescent="0.25">
      <c r="A16" s="29">
        <v>1</v>
      </c>
      <c r="B16" s="157" t="s">
        <v>211</v>
      </c>
      <c r="C16" s="157" t="s">
        <v>191</v>
      </c>
      <c r="D16" s="29">
        <v>1</v>
      </c>
      <c r="E16" s="210">
        <v>1400</v>
      </c>
      <c r="F16" s="184" t="s">
        <v>70</v>
      </c>
      <c r="G16" s="202">
        <f>'B2-Ban Tổ chức TU'!G12</f>
        <v>37008400</v>
      </c>
      <c r="H16" s="41">
        <f>I16</f>
        <v>37000000</v>
      </c>
      <c r="I16" s="41">
        <f>'B2-Ban Tổ chức TU'!L12</f>
        <v>37000000</v>
      </c>
      <c r="J16" s="161">
        <v>0</v>
      </c>
      <c r="K16" s="161">
        <v>37000000</v>
      </c>
      <c r="L16" s="161">
        <f>I16-K16</f>
        <v>0</v>
      </c>
      <c r="M16" s="161">
        <f t="shared" si="1"/>
        <v>-8400</v>
      </c>
      <c r="N16" s="174" t="s">
        <v>306</v>
      </c>
    </row>
    <row r="17" spans="1:14" ht="41.25" customHeight="1" x14ac:dyDescent="0.25">
      <c r="A17" s="29">
        <v>2</v>
      </c>
      <c r="B17" s="157" t="s">
        <v>212</v>
      </c>
      <c r="C17" s="157" t="s">
        <v>213</v>
      </c>
      <c r="D17" s="29">
        <v>1</v>
      </c>
      <c r="E17" s="29">
        <v>150</v>
      </c>
      <c r="F17" s="184" t="s">
        <v>58</v>
      </c>
      <c r="G17" s="202">
        <f>'B3-Ban Dân vận TU'!F7</f>
        <v>105881000</v>
      </c>
      <c r="H17" s="41">
        <f t="shared" ref="H17:H19" si="6">I17+J17</f>
        <v>41659000</v>
      </c>
      <c r="I17" s="41">
        <f>'B3-Ban Dân vận TU'!I7</f>
        <v>41659000</v>
      </c>
      <c r="J17" s="161">
        <v>0</v>
      </c>
      <c r="K17" s="161"/>
      <c r="L17" s="161">
        <f t="shared" ref="L17:L26" si="7">I17-K17</f>
        <v>41659000</v>
      </c>
      <c r="M17" s="161">
        <f t="shared" ref="M17:M26" si="8">H17-G17</f>
        <v>-64222000</v>
      </c>
      <c r="N17" s="174" t="s">
        <v>307</v>
      </c>
    </row>
    <row r="18" spans="1:14" ht="39.75" customHeight="1" x14ac:dyDescent="0.25">
      <c r="A18" s="29">
        <v>3</v>
      </c>
      <c r="B18" s="157" t="s">
        <v>313</v>
      </c>
      <c r="C18" s="157" t="s">
        <v>225</v>
      </c>
      <c r="D18" s="29">
        <v>1</v>
      </c>
      <c r="E18" s="29">
        <v>50</v>
      </c>
      <c r="F18" s="184" t="s">
        <v>218</v>
      </c>
      <c r="G18" s="202">
        <f>'B4-Trường Chính trị'!G49</f>
        <v>33710000</v>
      </c>
      <c r="H18" s="41">
        <f t="shared" si="6"/>
        <v>22498000</v>
      </c>
      <c r="I18" s="41">
        <f>'B4-Trường Chính trị'!K49</f>
        <v>22498000</v>
      </c>
      <c r="J18" s="161">
        <v>0</v>
      </c>
      <c r="K18" s="161"/>
      <c r="L18" s="161">
        <f t="shared" si="7"/>
        <v>22498000</v>
      </c>
      <c r="M18" s="161">
        <f t="shared" si="8"/>
        <v>-11212000</v>
      </c>
      <c r="N18" s="341" t="s">
        <v>305</v>
      </c>
    </row>
    <row r="19" spans="1:14" ht="39" customHeight="1" x14ac:dyDescent="0.25">
      <c r="A19" s="29">
        <v>4</v>
      </c>
      <c r="B19" s="157" t="s">
        <v>317</v>
      </c>
      <c r="C19" s="157" t="s">
        <v>225</v>
      </c>
      <c r="D19" s="29">
        <v>2</v>
      </c>
      <c r="E19" s="29">
        <v>180</v>
      </c>
      <c r="F19" s="184" t="s">
        <v>219</v>
      </c>
      <c r="G19" s="202">
        <f>'B4-Trường Chính trị'!G63</f>
        <v>52680000</v>
      </c>
      <c r="H19" s="41">
        <f t="shared" si="6"/>
        <v>47436000</v>
      </c>
      <c r="I19" s="41">
        <f>'B4-Trường Chính trị'!K63</f>
        <v>47436000</v>
      </c>
      <c r="J19" s="161">
        <v>0</v>
      </c>
      <c r="K19" s="161"/>
      <c r="L19" s="161">
        <f t="shared" si="7"/>
        <v>47436000</v>
      </c>
      <c r="M19" s="161">
        <f t="shared" si="8"/>
        <v>-5244000</v>
      </c>
      <c r="N19" s="343"/>
    </row>
    <row r="20" spans="1:14" ht="56.25" customHeight="1" x14ac:dyDescent="0.25">
      <c r="A20" s="29">
        <v>5</v>
      </c>
      <c r="B20" s="157" t="s">
        <v>233</v>
      </c>
      <c r="C20" s="157" t="s">
        <v>214</v>
      </c>
      <c r="D20" s="29">
        <v>1</v>
      </c>
      <c r="E20" s="29">
        <v>102</v>
      </c>
      <c r="F20" s="184" t="s">
        <v>70</v>
      </c>
      <c r="G20" s="202">
        <f>'B5-Sở Nội vụ'!F8</f>
        <v>32212000</v>
      </c>
      <c r="H20" s="41">
        <f>I20+J20</f>
        <v>26030000</v>
      </c>
      <c r="I20" s="41">
        <f>'B5-Sở Nội vụ'!I8</f>
        <v>26030000</v>
      </c>
      <c r="J20" s="161">
        <v>0</v>
      </c>
      <c r="K20" s="161">
        <f>'B5-Sở Nội vụ'!J8</f>
        <v>19800000</v>
      </c>
      <c r="L20" s="161">
        <f t="shared" si="7"/>
        <v>6230000</v>
      </c>
      <c r="M20" s="161">
        <f>H20-G20</f>
        <v>-6182000</v>
      </c>
      <c r="N20" s="341" t="s">
        <v>308</v>
      </c>
    </row>
    <row r="21" spans="1:14" ht="61.5" customHeight="1" x14ac:dyDescent="0.25">
      <c r="A21" s="29">
        <v>6</v>
      </c>
      <c r="B21" s="157" t="s">
        <v>231</v>
      </c>
      <c r="C21" s="157" t="s">
        <v>214</v>
      </c>
      <c r="D21" s="29">
        <v>1</v>
      </c>
      <c r="E21" s="29">
        <v>102</v>
      </c>
      <c r="F21" s="184" t="s">
        <v>70</v>
      </c>
      <c r="G21" s="202">
        <f>'B5-Sở Nội vụ'!F21</f>
        <v>32212000</v>
      </c>
      <c r="H21" s="41">
        <f t="shared" ref="H21:H22" si="9">I21+J21</f>
        <v>26030000</v>
      </c>
      <c r="I21" s="41">
        <f>'B5-Sở Nội vụ'!I21</f>
        <v>26030000</v>
      </c>
      <c r="J21" s="161">
        <v>0</v>
      </c>
      <c r="K21" s="161">
        <f>'B5-Sở Nội vụ'!J21</f>
        <v>19800000</v>
      </c>
      <c r="L21" s="161">
        <f t="shared" si="7"/>
        <v>6230000</v>
      </c>
      <c r="M21" s="161">
        <f t="shared" si="8"/>
        <v>-6182000</v>
      </c>
      <c r="N21" s="342"/>
    </row>
    <row r="22" spans="1:14" ht="49.5" x14ac:dyDescent="0.25">
      <c r="A22" s="29">
        <v>7</v>
      </c>
      <c r="B22" s="157" t="s">
        <v>232</v>
      </c>
      <c r="C22" s="157" t="s">
        <v>214</v>
      </c>
      <c r="D22" s="29">
        <v>1</v>
      </c>
      <c r="E22" s="29">
        <v>92</v>
      </c>
      <c r="F22" s="184" t="s">
        <v>58</v>
      </c>
      <c r="G22" s="202">
        <f>'B5-Sở Nội vụ'!F34</f>
        <v>40477000</v>
      </c>
      <c r="H22" s="41">
        <f t="shared" si="9"/>
        <v>32727000</v>
      </c>
      <c r="I22" s="41">
        <f>'B5-Sở Nội vụ'!I34</f>
        <v>32727000</v>
      </c>
      <c r="J22" s="161">
        <v>0</v>
      </c>
      <c r="K22" s="161">
        <f>'B5-Sở Nội vụ'!J34</f>
        <v>25200000</v>
      </c>
      <c r="L22" s="161">
        <f t="shared" si="7"/>
        <v>7527000</v>
      </c>
      <c r="M22" s="161">
        <f t="shared" si="8"/>
        <v>-7750000</v>
      </c>
      <c r="N22" s="343"/>
    </row>
    <row r="23" spans="1:14" ht="49.5" x14ac:dyDescent="0.25">
      <c r="A23" s="29">
        <v>8</v>
      </c>
      <c r="B23" s="157" t="s">
        <v>235</v>
      </c>
      <c r="C23" s="157" t="s">
        <v>217</v>
      </c>
      <c r="D23" s="29">
        <v>1</v>
      </c>
      <c r="E23" s="29">
        <v>30</v>
      </c>
      <c r="F23" s="184" t="s">
        <v>220</v>
      </c>
      <c r="G23" s="202">
        <f>'B5-Sở Nông nghiệp và PTNT'!F8</f>
        <v>52773600</v>
      </c>
      <c r="H23" s="41">
        <f>'B5-Sở Nông nghiệp và PTNT'!J8</f>
        <v>38958000</v>
      </c>
      <c r="I23" s="41">
        <f t="shared" ref="I23:I26" si="10">H23</f>
        <v>38958000</v>
      </c>
      <c r="J23" s="161">
        <v>0</v>
      </c>
      <c r="K23" s="161"/>
      <c r="L23" s="161">
        <f t="shared" si="7"/>
        <v>38958000</v>
      </c>
      <c r="M23" s="161">
        <f t="shared" si="8"/>
        <v>-13815600</v>
      </c>
      <c r="N23" s="344" t="s">
        <v>309</v>
      </c>
    </row>
    <row r="24" spans="1:14" ht="49.5" x14ac:dyDescent="0.25">
      <c r="A24" s="29">
        <v>9</v>
      </c>
      <c r="B24" s="157" t="s">
        <v>236</v>
      </c>
      <c r="C24" s="157" t="s">
        <v>217</v>
      </c>
      <c r="D24" s="29">
        <v>1</v>
      </c>
      <c r="E24" s="29">
        <v>45</v>
      </c>
      <c r="F24" s="184" t="s">
        <v>221</v>
      </c>
      <c r="G24" s="202">
        <f>'B5-Sở Nông nghiệp và PTNT'!F21</f>
        <v>47749350</v>
      </c>
      <c r="H24" s="41">
        <f>'B5-Sở Nông nghiệp và PTNT'!J21</f>
        <v>33661000</v>
      </c>
      <c r="I24" s="41">
        <f t="shared" si="10"/>
        <v>33661000</v>
      </c>
      <c r="J24" s="161">
        <v>0</v>
      </c>
      <c r="K24" s="161"/>
      <c r="L24" s="161">
        <f t="shared" si="7"/>
        <v>33661000</v>
      </c>
      <c r="M24" s="161">
        <f t="shared" si="8"/>
        <v>-14088350</v>
      </c>
      <c r="N24" s="345"/>
    </row>
    <row r="25" spans="1:14" ht="66" x14ac:dyDescent="0.25">
      <c r="A25" s="184">
        <v>10</v>
      </c>
      <c r="B25" s="157" t="s">
        <v>237</v>
      </c>
      <c r="C25" s="157" t="s">
        <v>217</v>
      </c>
      <c r="D25" s="184">
        <v>1</v>
      </c>
      <c r="E25" s="184">
        <v>40</v>
      </c>
      <c r="F25" s="184" t="s">
        <v>70</v>
      </c>
      <c r="G25" s="202">
        <f>'B5-Sở Nông nghiệp và PTNT'!F34</f>
        <v>21260000</v>
      </c>
      <c r="H25" s="41">
        <f>'B5-Sở Nông nghiệp và PTNT'!J34</f>
        <v>15668000</v>
      </c>
      <c r="I25" s="41">
        <f>H25</f>
        <v>15668000</v>
      </c>
      <c r="J25" s="161">
        <v>0</v>
      </c>
      <c r="K25" s="161"/>
      <c r="L25" s="161">
        <f t="shared" si="7"/>
        <v>15668000</v>
      </c>
      <c r="M25" s="161">
        <f t="shared" si="8"/>
        <v>-5592000</v>
      </c>
      <c r="N25" s="345"/>
    </row>
    <row r="26" spans="1:14" ht="49.5" x14ac:dyDescent="0.25">
      <c r="A26" s="189">
        <v>11</v>
      </c>
      <c r="B26" s="190" t="s">
        <v>238</v>
      </c>
      <c r="C26" s="190" t="s">
        <v>217</v>
      </c>
      <c r="D26" s="189">
        <v>1</v>
      </c>
      <c r="E26" s="191">
        <v>40</v>
      </c>
      <c r="F26" s="191" t="s">
        <v>70</v>
      </c>
      <c r="G26" s="203">
        <f>'B5-Sở Nông nghiệp và PTNT'!F46</f>
        <v>21260000</v>
      </c>
      <c r="H26" s="192">
        <f>'B5-Sở Nông nghiệp và PTNT'!J46</f>
        <v>15668000</v>
      </c>
      <c r="I26" s="192">
        <f t="shared" si="10"/>
        <v>15668000</v>
      </c>
      <c r="J26" s="161">
        <v>0</v>
      </c>
      <c r="K26" s="161"/>
      <c r="L26" s="161">
        <f t="shared" si="7"/>
        <v>15668000</v>
      </c>
      <c r="M26" s="161">
        <f t="shared" si="8"/>
        <v>-5592000</v>
      </c>
      <c r="N26" s="345"/>
    </row>
    <row r="27" spans="1:14" s="39" customFormat="1" ht="24" customHeight="1" x14ac:dyDescent="0.25">
      <c r="A27" s="205" t="s">
        <v>222</v>
      </c>
      <c r="B27" s="206" t="s">
        <v>223</v>
      </c>
      <c r="C27" s="206"/>
      <c r="D27" s="205"/>
      <c r="E27" s="207"/>
      <c r="F27" s="207"/>
      <c r="G27" s="208">
        <f>G28</f>
        <v>918500000</v>
      </c>
      <c r="H27" s="208">
        <f t="shared" ref="H27:I27" si="11">H28</f>
        <v>0</v>
      </c>
      <c r="I27" s="208">
        <f t="shared" si="11"/>
        <v>0</v>
      </c>
      <c r="J27" s="197">
        <v>0</v>
      </c>
      <c r="K27" s="197">
        <v>0</v>
      </c>
      <c r="L27" s="197">
        <v>0</v>
      </c>
      <c r="M27" s="197">
        <f>H27-G27</f>
        <v>-918500000</v>
      </c>
      <c r="N27" s="171"/>
    </row>
    <row r="28" spans="1:14" ht="60.75" customHeight="1" x14ac:dyDescent="0.25">
      <c r="A28" s="193">
        <v>1</v>
      </c>
      <c r="B28" s="195" t="s">
        <v>224</v>
      </c>
      <c r="C28" s="195" t="s">
        <v>225</v>
      </c>
      <c r="D28" s="194"/>
      <c r="E28" s="193"/>
      <c r="F28" s="194"/>
      <c r="G28" s="204">
        <f>'B4-Trường Chính trị'!G78</f>
        <v>918500000</v>
      </c>
      <c r="H28" s="185">
        <f>'B4-Trường Chính trị'!K78</f>
        <v>0</v>
      </c>
      <c r="I28" s="185"/>
      <c r="J28" s="193">
        <v>0</v>
      </c>
      <c r="K28" s="193"/>
      <c r="L28" s="193">
        <v>0</v>
      </c>
      <c r="M28" s="185">
        <f>H28-G28</f>
        <v>-918500000</v>
      </c>
      <c r="N28" s="196" t="s">
        <v>305</v>
      </c>
    </row>
  </sheetData>
  <mergeCells count="18">
    <mergeCell ref="N20:N22"/>
    <mergeCell ref="N23:N26"/>
    <mergeCell ref="N5:N6"/>
    <mergeCell ref="N18:N19"/>
    <mergeCell ref="A2:N2"/>
    <mergeCell ref="A3:N3"/>
    <mergeCell ref="I4:N4"/>
    <mergeCell ref="A5:A6"/>
    <mergeCell ref="B5:B6"/>
    <mergeCell ref="D5:D6"/>
    <mergeCell ref="E5:E6"/>
    <mergeCell ref="F5:F6"/>
    <mergeCell ref="C5:C6"/>
    <mergeCell ref="G5:G6"/>
    <mergeCell ref="H5:J5"/>
    <mergeCell ref="M5:M6"/>
    <mergeCell ref="L5:L6"/>
    <mergeCell ref="K5:K6"/>
  </mergeCells>
  <phoneticPr fontId="23" type="noConversion"/>
  <pageMargins left="0.98425196850393704" right="0.27559055118110198" top="0.47" bottom="0.47244094488188998" header="0.25" footer="0.196850393700787"/>
  <pageSetup paperSize="9" scale="64" firstPageNumber="2" orientation="landscape" useFirstPageNumber="1" r:id="rId1"/>
  <headerFooter>
    <oddHeader>&amp;C&amp;P</oddHead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zoomScaleNormal="100" workbookViewId="0">
      <selection activeCell="R7" sqref="R7"/>
    </sheetView>
  </sheetViews>
  <sheetFormatPr defaultRowHeight="15.75" x14ac:dyDescent="0.25"/>
  <cols>
    <col min="1" max="1" width="5.5703125" style="65" bestFit="1" customWidth="1"/>
    <col min="2" max="2" width="30" style="66" customWidth="1"/>
    <col min="3" max="3" width="8" style="66" customWidth="1"/>
    <col min="4" max="4" width="6.5703125" style="66" bestFit="1" customWidth="1"/>
    <col min="5" max="5" width="6.28515625" style="66" bestFit="1" customWidth="1"/>
    <col min="6" max="6" width="10.140625" style="66" bestFit="1" customWidth="1"/>
    <col min="7" max="7" width="12.42578125" style="66" bestFit="1" customWidth="1"/>
    <col min="8" max="8" width="6.5703125" style="66" bestFit="1" customWidth="1"/>
    <col min="9" max="9" width="6.28515625" style="66" bestFit="1" customWidth="1"/>
    <col min="10" max="10" width="10.140625" style="66" bestFit="1" customWidth="1"/>
    <col min="11" max="11" width="13.28515625" style="66" customWidth="1"/>
    <col min="12" max="12" width="14" style="66" customWidth="1"/>
    <col min="13" max="13" width="13.42578125" style="66" customWidth="1"/>
    <col min="14" max="14" width="17.28515625" style="66" customWidth="1"/>
    <col min="15" max="15" width="13.85546875" style="66" customWidth="1"/>
    <col min="16" max="16" width="12.140625" style="75" customWidth="1"/>
    <col min="17" max="17" width="29" style="68" customWidth="1"/>
    <col min="18" max="18" width="19.5703125" style="66" customWidth="1"/>
    <col min="19" max="19" width="9.140625" style="66"/>
    <col min="20" max="20" width="13.5703125" style="66" customWidth="1"/>
    <col min="21" max="21" width="11.5703125" style="66" customWidth="1"/>
    <col min="22" max="22" width="15.7109375" style="66" customWidth="1"/>
    <col min="23" max="23" width="23" style="66" customWidth="1"/>
    <col min="24" max="263" width="9.140625" style="66"/>
    <col min="264" max="264" width="5.7109375" style="66" customWidth="1"/>
    <col min="265" max="265" width="41.28515625" style="66" customWidth="1"/>
    <col min="266" max="266" width="8.7109375" style="66" bestFit="1" customWidth="1"/>
    <col min="267" max="267" width="6.5703125" style="66" bestFit="1" customWidth="1"/>
    <col min="268" max="268" width="10.140625" style="66" bestFit="1" customWidth="1"/>
    <col min="269" max="269" width="13.7109375" style="66" bestFit="1" customWidth="1"/>
    <col min="270" max="270" width="8.7109375" style="66" customWidth="1"/>
    <col min="271" max="271" width="10.140625" style="66" bestFit="1" customWidth="1"/>
    <col min="272" max="272" width="13.7109375" style="66" bestFit="1" customWidth="1"/>
    <col min="273" max="273" width="41.85546875" style="66" customWidth="1"/>
    <col min="274" max="274" width="19.5703125" style="66" customWidth="1"/>
    <col min="275" max="275" width="9.140625" style="66"/>
    <col min="276" max="276" width="13.5703125" style="66" customWidth="1"/>
    <col min="277" max="277" width="11.5703125" style="66" customWidth="1"/>
    <col min="278" max="278" width="15.7109375" style="66" customWidth="1"/>
    <col min="279" max="279" width="23" style="66" customWidth="1"/>
    <col min="280" max="519" width="9.140625" style="66"/>
    <col min="520" max="520" width="5.7109375" style="66" customWidth="1"/>
    <col min="521" max="521" width="41.28515625" style="66" customWidth="1"/>
    <col min="522" max="522" width="8.7109375" style="66" bestFit="1" customWidth="1"/>
    <col min="523" max="523" width="6.5703125" style="66" bestFit="1" customWidth="1"/>
    <col min="524" max="524" width="10.140625" style="66" bestFit="1" customWidth="1"/>
    <col min="525" max="525" width="13.7109375" style="66" bestFit="1" customWidth="1"/>
    <col min="526" max="526" width="8.7109375" style="66" customWidth="1"/>
    <col min="527" max="527" width="10.140625" style="66" bestFit="1" customWidth="1"/>
    <col min="528" max="528" width="13.7109375" style="66" bestFit="1" customWidth="1"/>
    <col min="529" max="529" width="41.85546875" style="66" customWidth="1"/>
    <col min="530" max="530" width="19.5703125" style="66" customWidth="1"/>
    <col min="531" max="531" width="9.140625" style="66"/>
    <col min="532" max="532" width="13.5703125" style="66" customWidth="1"/>
    <col min="533" max="533" width="11.5703125" style="66" customWidth="1"/>
    <col min="534" max="534" width="15.7109375" style="66" customWidth="1"/>
    <col min="535" max="535" width="23" style="66" customWidth="1"/>
    <col min="536" max="775" width="9.140625" style="66"/>
    <col min="776" max="776" width="5.7109375" style="66" customWidth="1"/>
    <col min="777" max="777" width="41.28515625" style="66" customWidth="1"/>
    <col min="778" max="778" width="8.7109375" style="66" bestFit="1" customWidth="1"/>
    <col min="779" max="779" width="6.5703125" style="66" bestFit="1" customWidth="1"/>
    <col min="780" max="780" width="10.140625" style="66" bestFit="1" customWidth="1"/>
    <col min="781" max="781" width="13.7109375" style="66" bestFit="1" customWidth="1"/>
    <col min="782" max="782" width="8.7109375" style="66" customWidth="1"/>
    <col min="783" max="783" width="10.140625" style="66" bestFit="1" customWidth="1"/>
    <col min="784" max="784" width="13.7109375" style="66" bestFit="1" customWidth="1"/>
    <col min="785" max="785" width="41.85546875" style="66" customWidth="1"/>
    <col min="786" max="786" width="19.5703125" style="66" customWidth="1"/>
    <col min="787" max="787" width="9.140625" style="66"/>
    <col min="788" max="788" width="13.5703125" style="66" customWidth="1"/>
    <col min="789" max="789" width="11.5703125" style="66" customWidth="1"/>
    <col min="790" max="790" width="15.7109375" style="66" customWidth="1"/>
    <col min="791" max="791" width="23" style="66" customWidth="1"/>
    <col min="792" max="1031" width="9.140625" style="66"/>
    <col min="1032" max="1032" width="5.7109375" style="66" customWidth="1"/>
    <col min="1033" max="1033" width="41.28515625" style="66" customWidth="1"/>
    <col min="1034" max="1034" width="8.7109375" style="66" bestFit="1" customWidth="1"/>
    <col min="1035" max="1035" width="6.5703125" style="66" bestFit="1" customWidth="1"/>
    <col min="1036" max="1036" width="10.140625" style="66" bestFit="1" customWidth="1"/>
    <col min="1037" max="1037" width="13.7109375" style="66" bestFit="1" customWidth="1"/>
    <col min="1038" max="1038" width="8.7109375" style="66" customWidth="1"/>
    <col min="1039" max="1039" width="10.140625" style="66" bestFit="1" customWidth="1"/>
    <col min="1040" max="1040" width="13.7109375" style="66" bestFit="1" customWidth="1"/>
    <col min="1041" max="1041" width="41.85546875" style="66" customWidth="1"/>
    <col min="1042" max="1042" width="19.5703125" style="66" customWidth="1"/>
    <col min="1043" max="1043" width="9.140625" style="66"/>
    <col min="1044" max="1044" width="13.5703125" style="66" customWidth="1"/>
    <col min="1045" max="1045" width="11.5703125" style="66" customWidth="1"/>
    <col min="1046" max="1046" width="15.7109375" style="66" customWidth="1"/>
    <col min="1047" max="1047" width="23" style="66" customWidth="1"/>
    <col min="1048" max="1287" width="9.140625" style="66"/>
    <col min="1288" max="1288" width="5.7109375" style="66" customWidth="1"/>
    <col min="1289" max="1289" width="41.28515625" style="66" customWidth="1"/>
    <col min="1290" max="1290" width="8.7109375" style="66" bestFit="1" customWidth="1"/>
    <col min="1291" max="1291" width="6.5703125" style="66" bestFit="1" customWidth="1"/>
    <col min="1292" max="1292" width="10.140625" style="66" bestFit="1" customWidth="1"/>
    <col min="1293" max="1293" width="13.7109375" style="66" bestFit="1" customWidth="1"/>
    <col min="1294" max="1294" width="8.7109375" style="66" customWidth="1"/>
    <col min="1295" max="1295" width="10.140625" style="66" bestFit="1" customWidth="1"/>
    <col min="1296" max="1296" width="13.7109375" style="66" bestFit="1" customWidth="1"/>
    <col min="1297" max="1297" width="41.85546875" style="66" customWidth="1"/>
    <col min="1298" max="1298" width="19.5703125" style="66" customWidth="1"/>
    <col min="1299" max="1299" width="9.140625" style="66"/>
    <col min="1300" max="1300" width="13.5703125" style="66" customWidth="1"/>
    <col min="1301" max="1301" width="11.5703125" style="66" customWidth="1"/>
    <col min="1302" max="1302" width="15.7109375" style="66" customWidth="1"/>
    <col min="1303" max="1303" width="23" style="66" customWidth="1"/>
    <col min="1304" max="1543" width="9.140625" style="66"/>
    <col min="1544" max="1544" width="5.7109375" style="66" customWidth="1"/>
    <col min="1545" max="1545" width="41.28515625" style="66" customWidth="1"/>
    <col min="1546" max="1546" width="8.7109375" style="66" bestFit="1" customWidth="1"/>
    <col min="1547" max="1547" width="6.5703125" style="66" bestFit="1" customWidth="1"/>
    <col min="1548" max="1548" width="10.140625" style="66" bestFit="1" customWidth="1"/>
    <col min="1549" max="1549" width="13.7109375" style="66" bestFit="1" customWidth="1"/>
    <col min="1550" max="1550" width="8.7109375" style="66" customWidth="1"/>
    <col min="1551" max="1551" width="10.140625" style="66" bestFit="1" customWidth="1"/>
    <col min="1552" max="1552" width="13.7109375" style="66" bestFit="1" customWidth="1"/>
    <col min="1553" max="1553" width="41.85546875" style="66" customWidth="1"/>
    <col min="1554" max="1554" width="19.5703125" style="66" customWidth="1"/>
    <col min="1555" max="1555" width="9.140625" style="66"/>
    <col min="1556" max="1556" width="13.5703125" style="66" customWidth="1"/>
    <col min="1557" max="1557" width="11.5703125" style="66" customWidth="1"/>
    <col min="1558" max="1558" width="15.7109375" style="66" customWidth="1"/>
    <col min="1559" max="1559" width="23" style="66" customWidth="1"/>
    <col min="1560" max="1799" width="9.140625" style="66"/>
    <col min="1800" max="1800" width="5.7109375" style="66" customWidth="1"/>
    <col min="1801" max="1801" width="41.28515625" style="66" customWidth="1"/>
    <col min="1802" max="1802" width="8.7109375" style="66" bestFit="1" customWidth="1"/>
    <col min="1803" max="1803" width="6.5703125" style="66" bestFit="1" customWidth="1"/>
    <col min="1804" max="1804" width="10.140625" style="66" bestFit="1" customWidth="1"/>
    <col min="1805" max="1805" width="13.7109375" style="66" bestFit="1" customWidth="1"/>
    <col min="1806" max="1806" width="8.7109375" style="66" customWidth="1"/>
    <col min="1807" max="1807" width="10.140625" style="66" bestFit="1" customWidth="1"/>
    <col min="1808" max="1808" width="13.7109375" style="66" bestFit="1" customWidth="1"/>
    <col min="1809" max="1809" width="41.85546875" style="66" customWidth="1"/>
    <col min="1810" max="1810" width="19.5703125" style="66" customWidth="1"/>
    <col min="1811" max="1811" width="9.140625" style="66"/>
    <col min="1812" max="1812" width="13.5703125" style="66" customWidth="1"/>
    <col min="1813" max="1813" width="11.5703125" style="66" customWidth="1"/>
    <col min="1814" max="1814" width="15.7109375" style="66" customWidth="1"/>
    <col min="1815" max="1815" width="23" style="66" customWidth="1"/>
    <col min="1816" max="2055" width="9.140625" style="66"/>
    <col min="2056" max="2056" width="5.7109375" style="66" customWidth="1"/>
    <col min="2057" max="2057" width="41.28515625" style="66" customWidth="1"/>
    <col min="2058" max="2058" width="8.7109375" style="66" bestFit="1" customWidth="1"/>
    <col min="2059" max="2059" width="6.5703125" style="66" bestFit="1" customWidth="1"/>
    <col min="2060" max="2060" width="10.140625" style="66" bestFit="1" customWidth="1"/>
    <col min="2061" max="2061" width="13.7109375" style="66" bestFit="1" customWidth="1"/>
    <col min="2062" max="2062" width="8.7109375" style="66" customWidth="1"/>
    <col min="2063" max="2063" width="10.140625" style="66" bestFit="1" customWidth="1"/>
    <col min="2064" max="2064" width="13.7109375" style="66" bestFit="1" customWidth="1"/>
    <col min="2065" max="2065" width="41.85546875" style="66" customWidth="1"/>
    <col min="2066" max="2066" width="19.5703125" style="66" customWidth="1"/>
    <col min="2067" max="2067" width="9.140625" style="66"/>
    <col min="2068" max="2068" width="13.5703125" style="66" customWidth="1"/>
    <col min="2069" max="2069" width="11.5703125" style="66" customWidth="1"/>
    <col min="2070" max="2070" width="15.7109375" style="66" customWidth="1"/>
    <col min="2071" max="2071" width="23" style="66" customWidth="1"/>
    <col min="2072" max="2311" width="9.140625" style="66"/>
    <col min="2312" max="2312" width="5.7109375" style="66" customWidth="1"/>
    <col min="2313" max="2313" width="41.28515625" style="66" customWidth="1"/>
    <col min="2314" max="2314" width="8.7109375" style="66" bestFit="1" customWidth="1"/>
    <col min="2315" max="2315" width="6.5703125" style="66" bestFit="1" customWidth="1"/>
    <col min="2316" max="2316" width="10.140625" style="66" bestFit="1" customWidth="1"/>
    <col min="2317" max="2317" width="13.7109375" style="66" bestFit="1" customWidth="1"/>
    <col min="2318" max="2318" width="8.7109375" style="66" customWidth="1"/>
    <col min="2319" max="2319" width="10.140625" style="66" bestFit="1" customWidth="1"/>
    <col min="2320" max="2320" width="13.7109375" style="66" bestFit="1" customWidth="1"/>
    <col min="2321" max="2321" width="41.85546875" style="66" customWidth="1"/>
    <col min="2322" max="2322" width="19.5703125" style="66" customWidth="1"/>
    <col min="2323" max="2323" width="9.140625" style="66"/>
    <col min="2324" max="2324" width="13.5703125" style="66" customWidth="1"/>
    <col min="2325" max="2325" width="11.5703125" style="66" customWidth="1"/>
    <col min="2326" max="2326" width="15.7109375" style="66" customWidth="1"/>
    <col min="2327" max="2327" width="23" style="66" customWidth="1"/>
    <col min="2328" max="2567" width="9.140625" style="66"/>
    <col min="2568" max="2568" width="5.7109375" style="66" customWidth="1"/>
    <col min="2569" max="2569" width="41.28515625" style="66" customWidth="1"/>
    <col min="2570" max="2570" width="8.7109375" style="66" bestFit="1" customWidth="1"/>
    <col min="2571" max="2571" width="6.5703125" style="66" bestFit="1" customWidth="1"/>
    <col min="2572" max="2572" width="10.140625" style="66" bestFit="1" customWidth="1"/>
    <col min="2573" max="2573" width="13.7109375" style="66" bestFit="1" customWidth="1"/>
    <col min="2574" max="2574" width="8.7109375" style="66" customWidth="1"/>
    <col min="2575" max="2575" width="10.140625" style="66" bestFit="1" customWidth="1"/>
    <col min="2576" max="2576" width="13.7109375" style="66" bestFit="1" customWidth="1"/>
    <col min="2577" max="2577" width="41.85546875" style="66" customWidth="1"/>
    <col min="2578" max="2578" width="19.5703125" style="66" customWidth="1"/>
    <col min="2579" max="2579" width="9.140625" style="66"/>
    <col min="2580" max="2580" width="13.5703125" style="66" customWidth="1"/>
    <col min="2581" max="2581" width="11.5703125" style="66" customWidth="1"/>
    <col min="2582" max="2582" width="15.7109375" style="66" customWidth="1"/>
    <col min="2583" max="2583" width="23" style="66" customWidth="1"/>
    <col min="2584" max="2823" width="9.140625" style="66"/>
    <col min="2824" max="2824" width="5.7109375" style="66" customWidth="1"/>
    <col min="2825" max="2825" width="41.28515625" style="66" customWidth="1"/>
    <col min="2826" max="2826" width="8.7109375" style="66" bestFit="1" customWidth="1"/>
    <col min="2827" max="2827" width="6.5703125" style="66" bestFit="1" customWidth="1"/>
    <col min="2828" max="2828" width="10.140625" style="66" bestFit="1" customWidth="1"/>
    <col min="2829" max="2829" width="13.7109375" style="66" bestFit="1" customWidth="1"/>
    <col min="2830" max="2830" width="8.7109375" style="66" customWidth="1"/>
    <col min="2831" max="2831" width="10.140625" style="66" bestFit="1" customWidth="1"/>
    <col min="2832" max="2832" width="13.7109375" style="66" bestFit="1" customWidth="1"/>
    <col min="2833" max="2833" width="41.85546875" style="66" customWidth="1"/>
    <col min="2834" max="2834" width="19.5703125" style="66" customWidth="1"/>
    <col min="2835" max="2835" width="9.140625" style="66"/>
    <col min="2836" max="2836" width="13.5703125" style="66" customWidth="1"/>
    <col min="2837" max="2837" width="11.5703125" style="66" customWidth="1"/>
    <col min="2838" max="2838" width="15.7109375" style="66" customWidth="1"/>
    <col min="2839" max="2839" width="23" style="66" customWidth="1"/>
    <col min="2840" max="3079" width="9.140625" style="66"/>
    <col min="3080" max="3080" width="5.7109375" style="66" customWidth="1"/>
    <col min="3081" max="3081" width="41.28515625" style="66" customWidth="1"/>
    <col min="3082" max="3082" width="8.7109375" style="66" bestFit="1" customWidth="1"/>
    <col min="3083" max="3083" width="6.5703125" style="66" bestFit="1" customWidth="1"/>
    <col min="3084" max="3084" width="10.140625" style="66" bestFit="1" customWidth="1"/>
    <col min="3085" max="3085" width="13.7109375" style="66" bestFit="1" customWidth="1"/>
    <col min="3086" max="3086" width="8.7109375" style="66" customWidth="1"/>
    <col min="3087" max="3087" width="10.140625" style="66" bestFit="1" customWidth="1"/>
    <col min="3088" max="3088" width="13.7109375" style="66" bestFit="1" customWidth="1"/>
    <col min="3089" max="3089" width="41.85546875" style="66" customWidth="1"/>
    <col min="3090" max="3090" width="19.5703125" style="66" customWidth="1"/>
    <col min="3091" max="3091" width="9.140625" style="66"/>
    <col min="3092" max="3092" width="13.5703125" style="66" customWidth="1"/>
    <col min="3093" max="3093" width="11.5703125" style="66" customWidth="1"/>
    <col min="3094" max="3094" width="15.7109375" style="66" customWidth="1"/>
    <col min="3095" max="3095" width="23" style="66" customWidth="1"/>
    <col min="3096" max="3335" width="9.140625" style="66"/>
    <col min="3336" max="3336" width="5.7109375" style="66" customWidth="1"/>
    <col min="3337" max="3337" width="41.28515625" style="66" customWidth="1"/>
    <col min="3338" max="3338" width="8.7109375" style="66" bestFit="1" customWidth="1"/>
    <col min="3339" max="3339" width="6.5703125" style="66" bestFit="1" customWidth="1"/>
    <col min="3340" max="3340" width="10.140625" style="66" bestFit="1" customWidth="1"/>
    <col min="3341" max="3341" width="13.7109375" style="66" bestFit="1" customWidth="1"/>
    <col min="3342" max="3342" width="8.7109375" style="66" customWidth="1"/>
    <col min="3343" max="3343" width="10.140625" style="66" bestFit="1" customWidth="1"/>
    <col min="3344" max="3344" width="13.7109375" style="66" bestFit="1" customWidth="1"/>
    <col min="3345" max="3345" width="41.85546875" style="66" customWidth="1"/>
    <col min="3346" max="3346" width="19.5703125" style="66" customWidth="1"/>
    <col min="3347" max="3347" width="9.140625" style="66"/>
    <col min="3348" max="3348" width="13.5703125" style="66" customWidth="1"/>
    <col min="3349" max="3349" width="11.5703125" style="66" customWidth="1"/>
    <col min="3350" max="3350" width="15.7109375" style="66" customWidth="1"/>
    <col min="3351" max="3351" width="23" style="66" customWidth="1"/>
    <col min="3352" max="3591" width="9.140625" style="66"/>
    <col min="3592" max="3592" width="5.7109375" style="66" customWidth="1"/>
    <col min="3593" max="3593" width="41.28515625" style="66" customWidth="1"/>
    <col min="3594" max="3594" width="8.7109375" style="66" bestFit="1" customWidth="1"/>
    <col min="3595" max="3595" width="6.5703125" style="66" bestFit="1" customWidth="1"/>
    <col min="3596" max="3596" width="10.140625" style="66" bestFit="1" customWidth="1"/>
    <col min="3597" max="3597" width="13.7109375" style="66" bestFit="1" customWidth="1"/>
    <col min="3598" max="3598" width="8.7109375" style="66" customWidth="1"/>
    <col min="3599" max="3599" width="10.140625" style="66" bestFit="1" customWidth="1"/>
    <col min="3600" max="3600" width="13.7109375" style="66" bestFit="1" customWidth="1"/>
    <col min="3601" max="3601" width="41.85546875" style="66" customWidth="1"/>
    <col min="3602" max="3602" width="19.5703125" style="66" customWidth="1"/>
    <col min="3603" max="3603" width="9.140625" style="66"/>
    <col min="3604" max="3604" width="13.5703125" style="66" customWidth="1"/>
    <col min="3605" max="3605" width="11.5703125" style="66" customWidth="1"/>
    <col min="3606" max="3606" width="15.7109375" style="66" customWidth="1"/>
    <col min="3607" max="3607" width="23" style="66" customWidth="1"/>
    <col min="3608" max="3847" width="9.140625" style="66"/>
    <col min="3848" max="3848" width="5.7109375" style="66" customWidth="1"/>
    <col min="3849" max="3849" width="41.28515625" style="66" customWidth="1"/>
    <col min="3850" max="3850" width="8.7109375" style="66" bestFit="1" customWidth="1"/>
    <col min="3851" max="3851" width="6.5703125" style="66" bestFit="1" customWidth="1"/>
    <col min="3852" max="3852" width="10.140625" style="66" bestFit="1" customWidth="1"/>
    <col min="3853" max="3853" width="13.7109375" style="66" bestFit="1" customWidth="1"/>
    <col min="3854" max="3854" width="8.7109375" style="66" customWidth="1"/>
    <col min="3855" max="3855" width="10.140625" style="66" bestFit="1" customWidth="1"/>
    <col min="3856" max="3856" width="13.7109375" style="66" bestFit="1" customWidth="1"/>
    <col min="3857" max="3857" width="41.85546875" style="66" customWidth="1"/>
    <col min="3858" max="3858" width="19.5703125" style="66" customWidth="1"/>
    <col min="3859" max="3859" width="9.140625" style="66"/>
    <col min="3860" max="3860" width="13.5703125" style="66" customWidth="1"/>
    <col min="3861" max="3861" width="11.5703125" style="66" customWidth="1"/>
    <col min="3862" max="3862" width="15.7109375" style="66" customWidth="1"/>
    <col min="3863" max="3863" width="23" style="66" customWidth="1"/>
    <col min="3864" max="4103" width="9.140625" style="66"/>
    <col min="4104" max="4104" width="5.7109375" style="66" customWidth="1"/>
    <col min="4105" max="4105" width="41.28515625" style="66" customWidth="1"/>
    <col min="4106" max="4106" width="8.7109375" style="66" bestFit="1" customWidth="1"/>
    <col min="4107" max="4107" width="6.5703125" style="66" bestFit="1" customWidth="1"/>
    <col min="4108" max="4108" width="10.140625" style="66" bestFit="1" customWidth="1"/>
    <col min="4109" max="4109" width="13.7109375" style="66" bestFit="1" customWidth="1"/>
    <col min="4110" max="4110" width="8.7109375" style="66" customWidth="1"/>
    <col min="4111" max="4111" width="10.140625" style="66" bestFit="1" customWidth="1"/>
    <col min="4112" max="4112" width="13.7109375" style="66" bestFit="1" customWidth="1"/>
    <col min="4113" max="4113" width="41.85546875" style="66" customWidth="1"/>
    <col min="4114" max="4114" width="19.5703125" style="66" customWidth="1"/>
    <col min="4115" max="4115" width="9.140625" style="66"/>
    <col min="4116" max="4116" width="13.5703125" style="66" customWidth="1"/>
    <col min="4117" max="4117" width="11.5703125" style="66" customWidth="1"/>
    <col min="4118" max="4118" width="15.7109375" style="66" customWidth="1"/>
    <col min="4119" max="4119" width="23" style="66" customWidth="1"/>
    <col min="4120" max="4359" width="9.140625" style="66"/>
    <col min="4360" max="4360" width="5.7109375" style="66" customWidth="1"/>
    <col min="4361" max="4361" width="41.28515625" style="66" customWidth="1"/>
    <col min="4362" max="4362" width="8.7109375" style="66" bestFit="1" customWidth="1"/>
    <col min="4363" max="4363" width="6.5703125" style="66" bestFit="1" customWidth="1"/>
    <col min="4364" max="4364" width="10.140625" style="66" bestFit="1" customWidth="1"/>
    <col min="4365" max="4365" width="13.7109375" style="66" bestFit="1" customWidth="1"/>
    <col min="4366" max="4366" width="8.7109375" style="66" customWidth="1"/>
    <col min="4367" max="4367" width="10.140625" style="66" bestFit="1" customWidth="1"/>
    <col min="4368" max="4368" width="13.7109375" style="66" bestFit="1" customWidth="1"/>
    <col min="4369" max="4369" width="41.85546875" style="66" customWidth="1"/>
    <col min="4370" max="4370" width="19.5703125" style="66" customWidth="1"/>
    <col min="4371" max="4371" width="9.140625" style="66"/>
    <col min="4372" max="4372" width="13.5703125" style="66" customWidth="1"/>
    <col min="4373" max="4373" width="11.5703125" style="66" customWidth="1"/>
    <col min="4374" max="4374" width="15.7109375" style="66" customWidth="1"/>
    <col min="4375" max="4375" width="23" style="66" customWidth="1"/>
    <col min="4376" max="4615" width="9.140625" style="66"/>
    <col min="4616" max="4616" width="5.7109375" style="66" customWidth="1"/>
    <col min="4617" max="4617" width="41.28515625" style="66" customWidth="1"/>
    <col min="4618" max="4618" width="8.7109375" style="66" bestFit="1" customWidth="1"/>
    <col min="4619" max="4619" width="6.5703125" style="66" bestFit="1" customWidth="1"/>
    <col min="4620" max="4620" width="10.140625" style="66" bestFit="1" customWidth="1"/>
    <col min="4621" max="4621" width="13.7109375" style="66" bestFit="1" customWidth="1"/>
    <col min="4622" max="4622" width="8.7109375" style="66" customWidth="1"/>
    <col min="4623" max="4623" width="10.140625" style="66" bestFit="1" customWidth="1"/>
    <col min="4624" max="4624" width="13.7109375" style="66" bestFit="1" customWidth="1"/>
    <col min="4625" max="4625" width="41.85546875" style="66" customWidth="1"/>
    <col min="4626" max="4626" width="19.5703125" style="66" customWidth="1"/>
    <col min="4627" max="4627" width="9.140625" style="66"/>
    <col min="4628" max="4628" width="13.5703125" style="66" customWidth="1"/>
    <col min="4629" max="4629" width="11.5703125" style="66" customWidth="1"/>
    <col min="4630" max="4630" width="15.7109375" style="66" customWidth="1"/>
    <col min="4631" max="4631" width="23" style="66" customWidth="1"/>
    <col min="4632" max="4871" width="9.140625" style="66"/>
    <col min="4872" max="4872" width="5.7109375" style="66" customWidth="1"/>
    <col min="4873" max="4873" width="41.28515625" style="66" customWidth="1"/>
    <col min="4874" max="4874" width="8.7109375" style="66" bestFit="1" customWidth="1"/>
    <col min="4875" max="4875" width="6.5703125" style="66" bestFit="1" customWidth="1"/>
    <col min="4876" max="4876" width="10.140625" style="66" bestFit="1" customWidth="1"/>
    <col min="4877" max="4877" width="13.7109375" style="66" bestFit="1" customWidth="1"/>
    <col min="4878" max="4878" width="8.7109375" style="66" customWidth="1"/>
    <col min="4879" max="4879" width="10.140625" style="66" bestFit="1" customWidth="1"/>
    <col min="4880" max="4880" width="13.7109375" style="66" bestFit="1" customWidth="1"/>
    <col min="4881" max="4881" width="41.85546875" style="66" customWidth="1"/>
    <col min="4882" max="4882" width="19.5703125" style="66" customWidth="1"/>
    <col min="4883" max="4883" width="9.140625" style="66"/>
    <col min="4884" max="4884" width="13.5703125" style="66" customWidth="1"/>
    <col min="4885" max="4885" width="11.5703125" style="66" customWidth="1"/>
    <col min="4886" max="4886" width="15.7109375" style="66" customWidth="1"/>
    <col min="4887" max="4887" width="23" style="66" customWidth="1"/>
    <col min="4888" max="5127" width="9.140625" style="66"/>
    <col min="5128" max="5128" width="5.7109375" style="66" customWidth="1"/>
    <col min="5129" max="5129" width="41.28515625" style="66" customWidth="1"/>
    <col min="5130" max="5130" width="8.7109375" style="66" bestFit="1" customWidth="1"/>
    <col min="5131" max="5131" width="6.5703125" style="66" bestFit="1" customWidth="1"/>
    <col min="5132" max="5132" width="10.140625" style="66" bestFit="1" customWidth="1"/>
    <col min="5133" max="5133" width="13.7109375" style="66" bestFit="1" customWidth="1"/>
    <col min="5134" max="5134" width="8.7109375" style="66" customWidth="1"/>
    <col min="5135" max="5135" width="10.140625" style="66" bestFit="1" customWidth="1"/>
    <col min="5136" max="5136" width="13.7109375" style="66" bestFit="1" customWidth="1"/>
    <col min="5137" max="5137" width="41.85546875" style="66" customWidth="1"/>
    <col min="5138" max="5138" width="19.5703125" style="66" customWidth="1"/>
    <col min="5139" max="5139" width="9.140625" style="66"/>
    <col min="5140" max="5140" width="13.5703125" style="66" customWidth="1"/>
    <col min="5141" max="5141" width="11.5703125" style="66" customWidth="1"/>
    <col min="5142" max="5142" width="15.7109375" style="66" customWidth="1"/>
    <col min="5143" max="5143" width="23" style="66" customWidth="1"/>
    <col min="5144" max="5383" width="9.140625" style="66"/>
    <col min="5384" max="5384" width="5.7109375" style="66" customWidth="1"/>
    <col min="5385" max="5385" width="41.28515625" style="66" customWidth="1"/>
    <col min="5386" max="5386" width="8.7109375" style="66" bestFit="1" customWidth="1"/>
    <col min="5387" max="5387" width="6.5703125" style="66" bestFit="1" customWidth="1"/>
    <col min="5388" max="5388" width="10.140625" style="66" bestFit="1" customWidth="1"/>
    <col min="5389" max="5389" width="13.7109375" style="66" bestFit="1" customWidth="1"/>
    <col min="5390" max="5390" width="8.7109375" style="66" customWidth="1"/>
    <col min="5391" max="5391" width="10.140625" style="66" bestFit="1" customWidth="1"/>
    <col min="5392" max="5392" width="13.7109375" style="66" bestFit="1" customWidth="1"/>
    <col min="5393" max="5393" width="41.85546875" style="66" customWidth="1"/>
    <col min="5394" max="5394" width="19.5703125" style="66" customWidth="1"/>
    <col min="5395" max="5395" width="9.140625" style="66"/>
    <col min="5396" max="5396" width="13.5703125" style="66" customWidth="1"/>
    <col min="5397" max="5397" width="11.5703125" style="66" customWidth="1"/>
    <col min="5398" max="5398" width="15.7109375" style="66" customWidth="1"/>
    <col min="5399" max="5399" width="23" style="66" customWidth="1"/>
    <col min="5400" max="5639" width="9.140625" style="66"/>
    <col min="5640" max="5640" width="5.7109375" style="66" customWidth="1"/>
    <col min="5641" max="5641" width="41.28515625" style="66" customWidth="1"/>
    <col min="5642" max="5642" width="8.7109375" style="66" bestFit="1" customWidth="1"/>
    <col min="5643" max="5643" width="6.5703125" style="66" bestFit="1" customWidth="1"/>
    <col min="5644" max="5644" width="10.140625" style="66" bestFit="1" customWidth="1"/>
    <col min="5645" max="5645" width="13.7109375" style="66" bestFit="1" customWidth="1"/>
    <col min="5646" max="5646" width="8.7109375" style="66" customWidth="1"/>
    <col min="5647" max="5647" width="10.140625" style="66" bestFit="1" customWidth="1"/>
    <col min="5648" max="5648" width="13.7109375" style="66" bestFit="1" customWidth="1"/>
    <col min="5649" max="5649" width="41.85546875" style="66" customWidth="1"/>
    <col min="5650" max="5650" width="19.5703125" style="66" customWidth="1"/>
    <col min="5651" max="5651" width="9.140625" style="66"/>
    <col min="5652" max="5652" width="13.5703125" style="66" customWidth="1"/>
    <col min="5653" max="5653" width="11.5703125" style="66" customWidth="1"/>
    <col min="5654" max="5654" width="15.7109375" style="66" customWidth="1"/>
    <col min="5655" max="5655" width="23" style="66" customWidth="1"/>
    <col min="5656" max="5895" width="9.140625" style="66"/>
    <col min="5896" max="5896" width="5.7109375" style="66" customWidth="1"/>
    <col min="5897" max="5897" width="41.28515625" style="66" customWidth="1"/>
    <col min="5898" max="5898" width="8.7109375" style="66" bestFit="1" customWidth="1"/>
    <col min="5899" max="5899" width="6.5703125" style="66" bestFit="1" customWidth="1"/>
    <col min="5900" max="5900" width="10.140625" style="66" bestFit="1" customWidth="1"/>
    <col min="5901" max="5901" width="13.7109375" style="66" bestFit="1" customWidth="1"/>
    <col min="5902" max="5902" width="8.7109375" style="66" customWidth="1"/>
    <col min="5903" max="5903" width="10.140625" style="66" bestFit="1" customWidth="1"/>
    <col min="5904" max="5904" width="13.7109375" style="66" bestFit="1" customWidth="1"/>
    <col min="5905" max="5905" width="41.85546875" style="66" customWidth="1"/>
    <col min="5906" max="5906" width="19.5703125" style="66" customWidth="1"/>
    <col min="5907" max="5907" width="9.140625" style="66"/>
    <col min="5908" max="5908" width="13.5703125" style="66" customWidth="1"/>
    <col min="5909" max="5909" width="11.5703125" style="66" customWidth="1"/>
    <col min="5910" max="5910" width="15.7109375" style="66" customWidth="1"/>
    <col min="5911" max="5911" width="23" style="66" customWidth="1"/>
    <col min="5912" max="6151" width="9.140625" style="66"/>
    <col min="6152" max="6152" width="5.7109375" style="66" customWidth="1"/>
    <col min="6153" max="6153" width="41.28515625" style="66" customWidth="1"/>
    <col min="6154" max="6154" width="8.7109375" style="66" bestFit="1" customWidth="1"/>
    <col min="6155" max="6155" width="6.5703125" style="66" bestFit="1" customWidth="1"/>
    <col min="6156" max="6156" width="10.140625" style="66" bestFit="1" customWidth="1"/>
    <col min="6157" max="6157" width="13.7109375" style="66" bestFit="1" customWidth="1"/>
    <col min="6158" max="6158" width="8.7109375" style="66" customWidth="1"/>
    <col min="6159" max="6159" width="10.140625" style="66" bestFit="1" customWidth="1"/>
    <col min="6160" max="6160" width="13.7109375" style="66" bestFit="1" customWidth="1"/>
    <col min="6161" max="6161" width="41.85546875" style="66" customWidth="1"/>
    <col min="6162" max="6162" width="19.5703125" style="66" customWidth="1"/>
    <col min="6163" max="6163" width="9.140625" style="66"/>
    <col min="6164" max="6164" width="13.5703125" style="66" customWidth="1"/>
    <col min="6165" max="6165" width="11.5703125" style="66" customWidth="1"/>
    <col min="6166" max="6166" width="15.7109375" style="66" customWidth="1"/>
    <col min="6167" max="6167" width="23" style="66" customWidth="1"/>
    <col min="6168" max="6407" width="9.140625" style="66"/>
    <col min="6408" max="6408" width="5.7109375" style="66" customWidth="1"/>
    <col min="6409" max="6409" width="41.28515625" style="66" customWidth="1"/>
    <col min="6410" max="6410" width="8.7109375" style="66" bestFit="1" customWidth="1"/>
    <col min="6411" max="6411" width="6.5703125" style="66" bestFit="1" customWidth="1"/>
    <col min="6412" max="6412" width="10.140625" style="66" bestFit="1" customWidth="1"/>
    <col min="6413" max="6413" width="13.7109375" style="66" bestFit="1" customWidth="1"/>
    <col min="6414" max="6414" width="8.7109375" style="66" customWidth="1"/>
    <col min="6415" max="6415" width="10.140625" style="66" bestFit="1" customWidth="1"/>
    <col min="6416" max="6416" width="13.7109375" style="66" bestFit="1" customWidth="1"/>
    <col min="6417" max="6417" width="41.85546875" style="66" customWidth="1"/>
    <col min="6418" max="6418" width="19.5703125" style="66" customWidth="1"/>
    <col min="6419" max="6419" width="9.140625" style="66"/>
    <col min="6420" max="6420" width="13.5703125" style="66" customWidth="1"/>
    <col min="6421" max="6421" width="11.5703125" style="66" customWidth="1"/>
    <col min="6422" max="6422" width="15.7109375" style="66" customWidth="1"/>
    <col min="6423" max="6423" width="23" style="66" customWidth="1"/>
    <col min="6424" max="6663" width="9.140625" style="66"/>
    <col min="6664" max="6664" width="5.7109375" style="66" customWidth="1"/>
    <col min="6665" max="6665" width="41.28515625" style="66" customWidth="1"/>
    <col min="6666" max="6666" width="8.7109375" style="66" bestFit="1" customWidth="1"/>
    <col min="6667" max="6667" width="6.5703125" style="66" bestFit="1" customWidth="1"/>
    <col min="6668" max="6668" width="10.140625" style="66" bestFit="1" customWidth="1"/>
    <col min="6669" max="6669" width="13.7109375" style="66" bestFit="1" customWidth="1"/>
    <col min="6670" max="6670" width="8.7109375" style="66" customWidth="1"/>
    <col min="6671" max="6671" width="10.140625" style="66" bestFit="1" customWidth="1"/>
    <col min="6672" max="6672" width="13.7109375" style="66" bestFit="1" customWidth="1"/>
    <col min="6673" max="6673" width="41.85546875" style="66" customWidth="1"/>
    <col min="6674" max="6674" width="19.5703125" style="66" customWidth="1"/>
    <col min="6675" max="6675" width="9.140625" style="66"/>
    <col min="6676" max="6676" width="13.5703125" style="66" customWidth="1"/>
    <col min="6677" max="6677" width="11.5703125" style="66" customWidth="1"/>
    <col min="6678" max="6678" width="15.7109375" style="66" customWidth="1"/>
    <col min="6679" max="6679" width="23" style="66" customWidth="1"/>
    <col min="6680" max="6919" width="9.140625" style="66"/>
    <col min="6920" max="6920" width="5.7109375" style="66" customWidth="1"/>
    <col min="6921" max="6921" width="41.28515625" style="66" customWidth="1"/>
    <col min="6922" max="6922" width="8.7109375" style="66" bestFit="1" customWidth="1"/>
    <col min="6923" max="6923" width="6.5703125" style="66" bestFit="1" customWidth="1"/>
    <col min="6924" max="6924" width="10.140625" style="66" bestFit="1" customWidth="1"/>
    <col min="6925" max="6925" width="13.7109375" style="66" bestFit="1" customWidth="1"/>
    <col min="6926" max="6926" width="8.7109375" style="66" customWidth="1"/>
    <col min="6927" max="6927" width="10.140625" style="66" bestFit="1" customWidth="1"/>
    <col min="6928" max="6928" width="13.7109375" style="66" bestFit="1" customWidth="1"/>
    <col min="6929" max="6929" width="41.85546875" style="66" customWidth="1"/>
    <col min="6930" max="6930" width="19.5703125" style="66" customWidth="1"/>
    <col min="6931" max="6931" width="9.140625" style="66"/>
    <col min="6932" max="6932" width="13.5703125" style="66" customWidth="1"/>
    <col min="6933" max="6933" width="11.5703125" style="66" customWidth="1"/>
    <col min="6934" max="6934" width="15.7109375" style="66" customWidth="1"/>
    <col min="6935" max="6935" width="23" style="66" customWidth="1"/>
    <col min="6936" max="7175" width="9.140625" style="66"/>
    <col min="7176" max="7176" width="5.7109375" style="66" customWidth="1"/>
    <col min="7177" max="7177" width="41.28515625" style="66" customWidth="1"/>
    <col min="7178" max="7178" width="8.7109375" style="66" bestFit="1" customWidth="1"/>
    <col min="7179" max="7179" width="6.5703125" style="66" bestFit="1" customWidth="1"/>
    <col min="7180" max="7180" width="10.140625" style="66" bestFit="1" customWidth="1"/>
    <col min="7181" max="7181" width="13.7109375" style="66" bestFit="1" customWidth="1"/>
    <col min="7182" max="7182" width="8.7109375" style="66" customWidth="1"/>
    <col min="7183" max="7183" width="10.140625" style="66" bestFit="1" customWidth="1"/>
    <col min="7184" max="7184" width="13.7109375" style="66" bestFit="1" customWidth="1"/>
    <col min="7185" max="7185" width="41.85546875" style="66" customWidth="1"/>
    <col min="7186" max="7186" width="19.5703125" style="66" customWidth="1"/>
    <col min="7187" max="7187" width="9.140625" style="66"/>
    <col min="7188" max="7188" width="13.5703125" style="66" customWidth="1"/>
    <col min="7189" max="7189" width="11.5703125" style="66" customWidth="1"/>
    <col min="7190" max="7190" width="15.7109375" style="66" customWidth="1"/>
    <col min="7191" max="7191" width="23" style="66" customWidth="1"/>
    <col min="7192" max="7431" width="9.140625" style="66"/>
    <col min="7432" max="7432" width="5.7109375" style="66" customWidth="1"/>
    <col min="7433" max="7433" width="41.28515625" style="66" customWidth="1"/>
    <col min="7434" max="7434" width="8.7109375" style="66" bestFit="1" customWidth="1"/>
    <col min="7435" max="7435" width="6.5703125" style="66" bestFit="1" customWidth="1"/>
    <col min="7436" max="7436" width="10.140625" style="66" bestFit="1" customWidth="1"/>
    <col min="7437" max="7437" width="13.7109375" style="66" bestFit="1" customWidth="1"/>
    <col min="7438" max="7438" width="8.7109375" style="66" customWidth="1"/>
    <col min="7439" max="7439" width="10.140625" style="66" bestFit="1" customWidth="1"/>
    <col min="7440" max="7440" width="13.7109375" style="66" bestFit="1" customWidth="1"/>
    <col min="7441" max="7441" width="41.85546875" style="66" customWidth="1"/>
    <col min="7442" max="7442" width="19.5703125" style="66" customWidth="1"/>
    <col min="7443" max="7443" width="9.140625" style="66"/>
    <col min="7444" max="7444" width="13.5703125" style="66" customWidth="1"/>
    <col min="7445" max="7445" width="11.5703125" style="66" customWidth="1"/>
    <col min="7446" max="7446" width="15.7109375" style="66" customWidth="1"/>
    <col min="7447" max="7447" width="23" style="66" customWidth="1"/>
    <col min="7448" max="7687" width="9.140625" style="66"/>
    <col min="7688" max="7688" width="5.7109375" style="66" customWidth="1"/>
    <col min="7689" max="7689" width="41.28515625" style="66" customWidth="1"/>
    <col min="7690" max="7690" width="8.7109375" style="66" bestFit="1" customWidth="1"/>
    <col min="7691" max="7691" width="6.5703125" style="66" bestFit="1" customWidth="1"/>
    <col min="7692" max="7692" width="10.140625" style="66" bestFit="1" customWidth="1"/>
    <col min="7693" max="7693" width="13.7109375" style="66" bestFit="1" customWidth="1"/>
    <col min="7694" max="7694" width="8.7109375" style="66" customWidth="1"/>
    <col min="7695" max="7695" width="10.140625" style="66" bestFit="1" customWidth="1"/>
    <col min="7696" max="7696" width="13.7109375" style="66" bestFit="1" customWidth="1"/>
    <col min="7697" max="7697" width="41.85546875" style="66" customWidth="1"/>
    <col min="7698" max="7698" width="19.5703125" style="66" customWidth="1"/>
    <col min="7699" max="7699" width="9.140625" style="66"/>
    <col min="7700" max="7700" width="13.5703125" style="66" customWidth="1"/>
    <col min="7701" max="7701" width="11.5703125" style="66" customWidth="1"/>
    <col min="7702" max="7702" width="15.7109375" style="66" customWidth="1"/>
    <col min="7703" max="7703" width="23" style="66" customWidth="1"/>
    <col min="7704" max="7943" width="9.140625" style="66"/>
    <col min="7944" max="7944" width="5.7109375" style="66" customWidth="1"/>
    <col min="7945" max="7945" width="41.28515625" style="66" customWidth="1"/>
    <col min="7946" max="7946" width="8.7109375" style="66" bestFit="1" customWidth="1"/>
    <col min="7947" max="7947" width="6.5703125" style="66" bestFit="1" customWidth="1"/>
    <col min="7948" max="7948" width="10.140625" style="66" bestFit="1" customWidth="1"/>
    <col min="7949" max="7949" width="13.7109375" style="66" bestFit="1" customWidth="1"/>
    <col min="7950" max="7950" width="8.7109375" style="66" customWidth="1"/>
    <col min="7951" max="7951" width="10.140625" style="66" bestFit="1" customWidth="1"/>
    <col min="7952" max="7952" width="13.7109375" style="66" bestFit="1" customWidth="1"/>
    <col min="7953" max="7953" width="41.85546875" style="66" customWidth="1"/>
    <col min="7954" max="7954" width="19.5703125" style="66" customWidth="1"/>
    <col min="7955" max="7955" width="9.140625" style="66"/>
    <col min="7956" max="7956" width="13.5703125" style="66" customWidth="1"/>
    <col min="7957" max="7957" width="11.5703125" style="66" customWidth="1"/>
    <col min="7958" max="7958" width="15.7109375" style="66" customWidth="1"/>
    <col min="7959" max="7959" width="23" style="66" customWidth="1"/>
    <col min="7960" max="8199" width="9.140625" style="66"/>
    <col min="8200" max="8200" width="5.7109375" style="66" customWidth="1"/>
    <col min="8201" max="8201" width="41.28515625" style="66" customWidth="1"/>
    <col min="8202" max="8202" width="8.7109375" style="66" bestFit="1" customWidth="1"/>
    <col min="8203" max="8203" width="6.5703125" style="66" bestFit="1" customWidth="1"/>
    <col min="8204" max="8204" width="10.140625" style="66" bestFit="1" customWidth="1"/>
    <col min="8205" max="8205" width="13.7109375" style="66" bestFit="1" customWidth="1"/>
    <col min="8206" max="8206" width="8.7109375" style="66" customWidth="1"/>
    <col min="8207" max="8207" width="10.140625" style="66" bestFit="1" customWidth="1"/>
    <col min="8208" max="8208" width="13.7109375" style="66" bestFit="1" customWidth="1"/>
    <col min="8209" max="8209" width="41.85546875" style="66" customWidth="1"/>
    <col min="8210" max="8210" width="19.5703125" style="66" customWidth="1"/>
    <col min="8211" max="8211" width="9.140625" style="66"/>
    <col min="8212" max="8212" width="13.5703125" style="66" customWidth="1"/>
    <col min="8213" max="8213" width="11.5703125" style="66" customWidth="1"/>
    <col min="8214" max="8214" width="15.7109375" style="66" customWidth="1"/>
    <col min="8215" max="8215" width="23" style="66" customWidth="1"/>
    <col min="8216" max="8455" width="9.140625" style="66"/>
    <col min="8456" max="8456" width="5.7109375" style="66" customWidth="1"/>
    <col min="8457" max="8457" width="41.28515625" style="66" customWidth="1"/>
    <col min="8458" max="8458" width="8.7109375" style="66" bestFit="1" customWidth="1"/>
    <col min="8459" max="8459" width="6.5703125" style="66" bestFit="1" customWidth="1"/>
    <col min="8460" max="8460" width="10.140625" style="66" bestFit="1" customWidth="1"/>
    <col min="8461" max="8461" width="13.7109375" style="66" bestFit="1" customWidth="1"/>
    <col min="8462" max="8462" width="8.7109375" style="66" customWidth="1"/>
    <col min="8463" max="8463" width="10.140625" style="66" bestFit="1" customWidth="1"/>
    <col min="8464" max="8464" width="13.7109375" style="66" bestFit="1" customWidth="1"/>
    <col min="8465" max="8465" width="41.85546875" style="66" customWidth="1"/>
    <col min="8466" max="8466" width="19.5703125" style="66" customWidth="1"/>
    <col min="8467" max="8467" width="9.140625" style="66"/>
    <col min="8468" max="8468" width="13.5703125" style="66" customWidth="1"/>
    <col min="8469" max="8469" width="11.5703125" style="66" customWidth="1"/>
    <col min="8470" max="8470" width="15.7109375" style="66" customWidth="1"/>
    <col min="8471" max="8471" width="23" style="66" customWidth="1"/>
    <col min="8472" max="8711" width="9.140625" style="66"/>
    <col min="8712" max="8712" width="5.7109375" style="66" customWidth="1"/>
    <col min="8713" max="8713" width="41.28515625" style="66" customWidth="1"/>
    <col min="8714" max="8714" width="8.7109375" style="66" bestFit="1" customWidth="1"/>
    <col min="8715" max="8715" width="6.5703125" style="66" bestFit="1" customWidth="1"/>
    <col min="8716" max="8716" width="10.140625" style="66" bestFit="1" customWidth="1"/>
    <col min="8717" max="8717" width="13.7109375" style="66" bestFit="1" customWidth="1"/>
    <col min="8718" max="8718" width="8.7109375" style="66" customWidth="1"/>
    <col min="8719" max="8719" width="10.140625" style="66" bestFit="1" customWidth="1"/>
    <col min="8720" max="8720" width="13.7109375" style="66" bestFit="1" customWidth="1"/>
    <col min="8721" max="8721" width="41.85546875" style="66" customWidth="1"/>
    <col min="8722" max="8722" width="19.5703125" style="66" customWidth="1"/>
    <col min="8723" max="8723" width="9.140625" style="66"/>
    <col min="8724" max="8724" width="13.5703125" style="66" customWidth="1"/>
    <col min="8725" max="8725" width="11.5703125" style="66" customWidth="1"/>
    <col min="8726" max="8726" width="15.7109375" style="66" customWidth="1"/>
    <col min="8727" max="8727" width="23" style="66" customWidth="1"/>
    <col min="8728" max="8967" width="9.140625" style="66"/>
    <col min="8968" max="8968" width="5.7109375" style="66" customWidth="1"/>
    <col min="8969" max="8969" width="41.28515625" style="66" customWidth="1"/>
    <col min="8970" max="8970" width="8.7109375" style="66" bestFit="1" customWidth="1"/>
    <col min="8971" max="8971" width="6.5703125" style="66" bestFit="1" customWidth="1"/>
    <col min="8972" max="8972" width="10.140625" style="66" bestFit="1" customWidth="1"/>
    <col min="8973" max="8973" width="13.7109375" style="66" bestFit="1" customWidth="1"/>
    <col min="8974" max="8974" width="8.7109375" style="66" customWidth="1"/>
    <col min="8975" max="8975" width="10.140625" style="66" bestFit="1" customWidth="1"/>
    <col min="8976" max="8976" width="13.7109375" style="66" bestFit="1" customWidth="1"/>
    <col min="8977" max="8977" width="41.85546875" style="66" customWidth="1"/>
    <col min="8978" max="8978" width="19.5703125" style="66" customWidth="1"/>
    <col min="8979" max="8979" width="9.140625" style="66"/>
    <col min="8980" max="8980" width="13.5703125" style="66" customWidth="1"/>
    <col min="8981" max="8981" width="11.5703125" style="66" customWidth="1"/>
    <col min="8982" max="8982" width="15.7109375" style="66" customWidth="1"/>
    <col min="8983" max="8983" width="23" style="66" customWidth="1"/>
    <col min="8984" max="9223" width="9.140625" style="66"/>
    <col min="9224" max="9224" width="5.7109375" style="66" customWidth="1"/>
    <col min="9225" max="9225" width="41.28515625" style="66" customWidth="1"/>
    <col min="9226" max="9226" width="8.7109375" style="66" bestFit="1" customWidth="1"/>
    <col min="9227" max="9227" width="6.5703125" style="66" bestFit="1" customWidth="1"/>
    <col min="9228" max="9228" width="10.140625" style="66" bestFit="1" customWidth="1"/>
    <col min="9229" max="9229" width="13.7109375" style="66" bestFit="1" customWidth="1"/>
    <col min="9230" max="9230" width="8.7109375" style="66" customWidth="1"/>
    <col min="9231" max="9231" width="10.140625" style="66" bestFit="1" customWidth="1"/>
    <col min="9232" max="9232" width="13.7109375" style="66" bestFit="1" customWidth="1"/>
    <col min="9233" max="9233" width="41.85546875" style="66" customWidth="1"/>
    <col min="9234" max="9234" width="19.5703125" style="66" customWidth="1"/>
    <col min="9235" max="9235" width="9.140625" style="66"/>
    <col min="9236" max="9236" width="13.5703125" style="66" customWidth="1"/>
    <col min="9237" max="9237" width="11.5703125" style="66" customWidth="1"/>
    <col min="9238" max="9238" width="15.7109375" style="66" customWidth="1"/>
    <col min="9239" max="9239" width="23" style="66" customWidth="1"/>
    <col min="9240" max="9479" width="9.140625" style="66"/>
    <col min="9480" max="9480" width="5.7109375" style="66" customWidth="1"/>
    <col min="9481" max="9481" width="41.28515625" style="66" customWidth="1"/>
    <col min="9482" max="9482" width="8.7109375" style="66" bestFit="1" customWidth="1"/>
    <col min="9483" max="9483" width="6.5703125" style="66" bestFit="1" customWidth="1"/>
    <col min="9484" max="9484" width="10.140625" style="66" bestFit="1" customWidth="1"/>
    <col min="9485" max="9485" width="13.7109375" style="66" bestFit="1" customWidth="1"/>
    <col min="9486" max="9486" width="8.7109375" style="66" customWidth="1"/>
    <col min="9487" max="9487" width="10.140625" style="66" bestFit="1" customWidth="1"/>
    <col min="9488" max="9488" width="13.7109375" style="66" bestFit="1" customWidth="1"/>
    <col min="9489" max="9489" width="41.85546875" style="66" customWidth="1"/>
    <col min="9490" max="9490" width="19.5703125" style="66" customWidth="1"/>
    <col min="9491" max="9491" width="9.140625" style="66"/>
    <col min="9492" max="9492" width="13.5703125" style="66" customWidth="1"/>
    <col min="9493" max="9493" width="11.5703125" style="66" customWidth="1"/>
    <col min="9494" max="9494" width="15.7109375" style="66" customWidth="1"/>
    <col min="9495" max="9495" width="23" style="66" customWidth="1"/>
    <col min="9496" max="9735" width="9.140625" style="66"/>
    <col min="9736" max="9736" width="5.7109375" style="66" customWidth="1"/>
    <col min="9737" max="9737" width="41.28515625" style="66" customWidth="1"/>
    <col min="9738" max="9738" width="8.7109375" style="66" bestFit="1" customWidth="1"/>
    <col min="9739" max="9739" width="6.5703125" style="66" bestFit="1" customWidth="1"/>
    <col min="9740" max="9740" width="10.140625" style="66" bestFit="1" customWidth="1"/>
    <col min="9741" max="9741" width="13.7109375" style="66" bestFit="1" customWidth="1"/>
    <col min="9742" max="9742" width="8.7109375" style="66" customWidth="1"/>
    <col min="9743" max="9743" width="10.140625" style="66" bestFit="1" customWidth="1"/>
    <col min="9744" max="9744" width="13.7109375" style="66" bestFit="1" customWidth="1"/>
    <col min="9745" max="9745" width="41.85546875" style="66" customWidth="1"/>
    <col min="9746" max="9746" width="19.5703125" style="66" customWidth="1"/>
    <col min="9747" max="9747" width="9.140625" style="66"/>
    <col min="9748" max="9748" width="13.5703125" style="66" customWidth="1"/>
    <col min="9749" max="9749" width="11.5703125" style="66" customWidth="1"/>
    <col min="9750" max="9750" width="15.7109375" style="66" customWidth="1"/>
    <col min="9751" max="9751" width="23" style="66" customWidth="1"/>
    <col min="9752" max="9991" width="9.140625" style="66"/>
    <col min="9992" max="9992" width="5.7109375" style="66" customWidth="1"/>
    <col min="9993" max="9993" width="41.28515625" style="66" customWidth="1"/>
    <col min="9994" max="9994" width="8.7109375" style="66" bestFit="1" customWidth="1"/>
    <col min="9995" max="9995" width="6.5703125" style="66" bestFit="1" customWidth="1"/>
    <col min="9996" max="9996" width="10.140625" style="66" bestFit="1" customWidth="1"/>
    <col min="9997" max="9997" width="13.7109375" style="66" bestFit="1" customWidth="1"/>
    <col min="9998" max="9998" width="8.7109375" style="66" customWidth="1"/>
    <col min="9999" max="9999" width="10.140625" style="66" bestFit="1" customWidth="1"/>
    <col min="10000" max="10000" width="13.7109375" style="66" bestFit="1" customWidth="1"/>
    <col min="10001" max="10001" width="41.85546875" style="66" customWidth="1"/>
    <col min="10002" max="10002" width="19.5703125" style="66" customWidth="1"/>
    <col min="10003" max="10003" width="9.140625" style="66"/>
    <col min="10004" max="10004" width="13.5703125" style="66" customWidth="1"/>
    <col min="10005" max="10005" width="11.5703125" style="66" customWidth="1"/>
    <col min="10006" max="10006" width="15.7109375" style="66" customWidth="1"/>
    <col min="10007" max="10007" width="23" style="66" customWidth="1"/>
    <col min="10008" max="10247" width="9.140625" style="66"/>
    <col min="10248" max="10248" width="5.7109375" style="66" customWidth="1"/>
    <col min="10249" max="10249" width="41.28515625" style="66" customWidth="1"/>
    <col min="10250" max="10250" width="8.7109375" style="66" bestFit="1" customWidth="1"/>
    <col min="10251" max="10251" width="6.5703125" style="66" bestFit="1" customWidth="1"/>
    <col min="10252" max="10252" width="10.140625" style="66" bestFit="1" customWidth="1"/>
    <col min="10253" max="10253" width="13.7109375" style="66" bestFit="1" customWidth="1"/>
    <col min="10254" max="10254" width="8.7109375" style="66" customWidth="1"/>
    <col min="10255" max="10255" width="10.140625" style="66" bestFit="1" customWidth="1"/>
    <col min="10256" max="10256" width="13.7109375" style="66" bestFit="1" customWidth="1"/>
    <col min="10257" max="10257" width="41.85546875" style="66" customWidth="1"/>
    <col min="10258" max="10258" width="19.5703125" style="66" customWidth="1"/>
    <col min="10259" max="10259" width="9.140625" style="66"/>
    <col min="10260" max="10260" width="13.5703125" style="66" customWidth="1"/>
    <col min="10261" max="10261" width="11.5703125" style="66" customWidth="1"/>
    <col min="10262" max="10262" width="15.7109375" style="66" customWidth="1"/>
    <col min="10263" max="10263" width="23" style="66" customWidth="1"/>
    <col min="10264" max="10503" width="9.140625" style="66"/>
    <col min="10504" max="10504" width="5.7109375" style="66" customWidth="1"/>
    <col min="10505" max="10505" width="41.28515625" style="66" customWidth="1"/>
    <col min="10506" max="10506" width="8.7109375" style="66" bestFit="1" customWidth="1"/>
    <col min="10507" max="10507" width="6.5703125" style="66" bestFit="1" customWidth="1"/>
    <col min="10508" max="10508" width="10.140625" style="66" bestFit="1" customWidth="1"/>
    <col min="10509" max="10509" width="13.7109375" style="66" bestFit="1" customWidth="1"/>
    <col min="10510" max="10510" width="8.7109375" style="66" customWidth="1"/>
    <col min="10511" max="10511" width="10.140625" style="66" bestFit="1" customWidth="1"/>
    <col min="10512" max="10512" width="13.7109375" style="66" bestFit="1" customWidth="1"/>
    <col min="10513" max="10513" width="41.85546875" style="66" customWidth="1"/>
    <col min="10514" max="10514" width="19.5703125" style="66" customWidth="1"/>
    <col min="10515" max="10515" width="9.140625" style="66"/>
    <col min="10516" max="10516" width="13.5703125" style="66" customWidth="1"/>
    <col min="10517" max="10517" width="11.5703125" style="66" customWidth="1"/>
    <col min="10518" max="10518" width="15.7109375" style="66" customWidth="1"/>
    <col min="10519" max="10519" width="23" style="66" customWidth="1"/>
    <col min="10520" max="10759" width="9.140625" style="66"/>
    <col min="10760" max="10760" width="5.7109375" style="66" customWidth="1"/>
    <col min="10761" max="10761" width="41.28515625" style="66" customWidth="1"/>
    <col min="10762" max="10762" width="8.7109375" style="66" bestFit="1" customWidth="1"/>
    <col min="10763" max="10763" width="6.5703125" style="66" bestFit="1" customWidth="1"/>
    <col min="10764" max="10764" width="10.140625" style="66" bestFit="1" customWidth="1"/>
    <col min="10765" max="10765" width="13.7109375" style="66" bestFit="1" customWidth="1"/>
    <col min="10766" max="10766" width="8.7109375" style="66" customWidth="1"/>
    <col min="10767" max="10767" width="10.140625" style="66" bestFit="1" customWidth="1"/>
    <col min="10768" max="10768" width="13.7109375" style="66" bestFit="1" customWidth="1"/>
    <col min="10769" max="10769" width="41.85546875" style="66" customWidth="1"/>
    <col min="10770" max="10770" width="19.5703125" style="66" customWidth="1"/>
    <col min="10771" max="10771" width="9.140625" style="66"/>
    <col min="10772" max="10772" width="13.5703125" style="66" customWidth="1"/>
    <col min="10773" max="10773" width="11.5703125" style="66" customWidth="1"/>
    <col min="10774" max="10774" width="15.7109375" style="66" customWidth="1"/>
    <col min="10775" max="10775" width="23" style="66" customWidth="1"/>
    <col min="10776" max="11015" width="9.140625" style="66"/>
    <col min="11016" max="11016" width="5.7109375" style="66" customWidth="1"/>
    <col min="11017" max="11017" width="41.28515625" style="66" customWidth="1"/>
    <col min="11018" max="11018" width="8.7109375" style="66" bestFit="1" customWidth="1"/>
    <col min="11019" max="11019" width="6.5703125" style="66" bestFit="1" customWidth="1"/>
    <col min="11020" max="11020" width="10.140625" style="66" bestFit="1" customWidth="1"/>
    <col min="11021" max="11021" width="13.7109375" style="66" bestFit="1" customWidth="1"/>
    <col min="11022" max="11022" width="8.7109375" style="66" customWidth="1"/>
    <col min="11023" max="11023" width="10.140625" style="66" bestFit="1" customWidth="1"/>
    <col min="11024" max="11024" width="13.7109375" style="66" bestFit="1" customWidth="1"/>
    <col min="11025" max="11025" width="41.85546875" style="66" customWidth="1"/>
    <col min="11026" max="11026" width="19.5703125" style="66" customWidth="1"/>
    <col min="11027" max="11027" width="9.140625" style="66"/>
    <col min="11028" max="11028" width="13.5703125" style="66" customWidth="1"/>
    <col min="11029" max="11029" width="11.5703125" style="66" customWidth="1"/>
    <col min="11030" max="11030" width="15.7109375" style="66" customWidth="1"/>
    <col min="11031" max="11031" width="23" style="66" customWidth="1"/>
    <col min="11032" max="11271" width="9.140625" style="66"/>
    <col min="11272" max="11272" width="5.7109375" style="66" customWidth="1"/>
    <col min="11273" max="11273" width="41.28515625" style="66" customWidth="1"/>
    <col min="11274" max="11274" width="8.7109375" style="66" bestFit="1" customWidth="1"/>
    <col min="11275" max="11275" width="6.5703125" style="66" bestFit="1" customWidth="1"/>
    <col min="11276" max="11276" width="10.140625" style="66" bestFit="1" customWidth="1"/>
    <col min="11277" max="11277" width="13.7109375" style="66" bestFit="1" customWidth="1"/>
    <col min="11278" max="11278" width="8.7109375" style="66" customWidth="1"/>
    <col min="11279" max="11279" width="10.140625" style="66" bestFit="1" customWidth="1"/>
    <col min="11280" max="11280" width="13.7109375" style="66" bestFit="1" customWidth="1"/>
    <col min="11281" max="11281" width="41.85546875" style="66" customWidth="1"/>
    <col min="11282" max="11282" width="19.5703125" style="66" customWidth="1"/>
    <col min="11283" max="11283" width="9.140625" style="66"/>
    <col min="11284" max="11284" width="13.5703125" style="66" customWidth="1"/>
    <col min="11285" max="11285" width="11.5703125" style="66" customWidth="1"/>
    <col min="11286" max="11286" width="15.7109375" style="66" customWidth="1"/>
    <col min="11287" max="11287" width="23" style="66" customWidth="1"/>
    <col min="11288" max="11527" width="9.140625" style="66"/>
    <col min="11528" max="11528" width="5.7109375" style="66" customWidth="1"/>
    <col min="11529" max="11529" width="41.28515625" style="66" customWidth="1"/>
    <col min="11530" max="11530" width="8.7109375" style="66" bestFit="1" customWidth="1"/>
    <col min="11531" max="11531" width="6.5703125" style="66" bestFit="1" customWidth="1"/>
    <col min="11532" max="11532" width="10.140625" style="66" bestFit="1" customWidth="1"/>
    <col min="11533" max="11533" width="13.7109375" style="66" bestFit="1" customWidth="1"/>
    <col min="11534" max="11534" width="8.7109375" style="66" customWidth="1"/>
    <col min="11535" max="11535" width="10.140625" style="66" bestFit="1" customWidth="1"/>
    <col min="11536" max="11536" width="13.7109375" style="66" bestFit="1" customWidth="1"/>
    <col min="11537" max="11537" width="41.85546875" style="66" customWidth="1"/>
    <col min="11538" max="11538" width="19.5703125" style="66" customWidth="1"/>
    <col min="11539" max="11539" width="9.140625" style="66"/>
    <col min="11540" max="11540" width="13.5703125" style="66" customWidth="1"/>
    <col min="11541" max="11541" width="11.5703125" style="66" customWidth="1"/>
    <col min="11542" max="11542" width="15.7109375" style="66" customWidth="1"/>
    <col min="11543" max="11543" width="23" style="66" customWidth="1"/>
    <col min="11544" max="11783" width="9.140625" style="66"/>
    <col min="11784" max="11784" width="5.7109375" style="66" customWidth="1"/>
    <col min="11785" max="11785" width="41.28515625" style="66" customWidth="1"/>
    <col min="11786" max="11786" width="8.7109375" style="66" bestFit="1" customWidth="1"/>
    <col min="11787" max="11787" width="6.5703125" style="66" bestFit="1" customWidth="1"/>
    <col min="11788" max="11788" width="10.140625" style="66" bestFit="1" customWidth="1"/>
    <col min="11789" max="11789" width="13.7109375" style="66" bestFit="1" customWidth="1"/>
    <col min="11790" max="11790" width="8.7109375" style="66" customWidth="1"/>
    <col min="11791" max="11791" width="10.140625" style="66" bestFit="1" customWidth="1"/>
    <col min="11792" max="11792" width="13.7109375" style="66" bestFit="1" customWidth="1"/>
    <col min="11793" max="11793" width="41.85546875" style="66" customWidth="1"/>
    <col min="11794" max="11794" width="19.5703125" style="66" customWidth="1"/>
    <col min="11795" max="11795" width="9.140625" style="66"/>
    <col min="11796" max="11796" width="13.5703125" style="66" customWidth="1"/>
    <col min="11797" max="11797" width="11.5703125" style="66" customWidth="1"/>
    <col min="11798" max="11798" width="15.7109375" style="66" customWidth="1"/>
    <col min="11799" max="11799" width="23" style="66" customWidth="1"/>
    <col min="11800" max="12039" width="9.140625" style="66"/>
    <col min="12040" max="12040" width="5.7109375" style="66" customWidth="1"/>
    <col min="12041" max="12041" width="41.28515625" style="66" customWidth="1"/>
    <col min="12042" max="12042" width="8.7109375" style="66" bestFit="1" customWidth="1"/>
    <col min="12043" max="12043" width="6.5703125" style="66" bestFit="1" customWidth="1"/>
    <col min="12044" max="12044" width="10.140625" style="66" bestFit="1" customWidth="1"/>
    <col min="12045" max="12045" width="13.7109375" style="66" bestFit="1" customWidth="1"/>
    <col min="12046" max="12046" width="8.7109375" style="66" customWidth="1"/>
    <col min="12047" max="12047" width="10.140625" style="66" bestFit="1" customWidth="1"/>
    <col min="12048" max="12048" width="13.7109375" style="66" bestFit="1" customWidth="1"/>
    <col min="12049" max="12049" width="41.85546875" style="66" customWidth="1"/>
    <col min="12050" max="12050" width="19.5703125" style="66" customWidth="1"/>
    <col min="12051" max="12051" width="9.140625" style="66"/>
    <col min="12052" max="12052" width="13.5703125" style="66" customWidth="1"/>
    <col min="12053" max="12053" width="11.5703125" style="66" customWidth="1"/>
    <col min="12054" max="12054" width="15.7109375" style="66" customWidth="1"/>
    <col min="12055" max="12055" width="23" style="66" customWidth="1"/>
    <col min="12056" max="12295" width="9.140625" style="66"/>
    <col min="12296" max="12296" width="5.7109375" style="66" customWidth="1"/>
    <col min="12297" max="12297" width="41.28515625" style="66" customWidth="1"/>
    <col min="12298" max="12298" width="8.7109375" style="66" bestFit="1" customWidth="1"/>
    <col min="12299" max="12299" width="6.5703125" style="66" bestFit="1" customWidth="1"/>
    <col min="12300" max="12300" width="10.140625" style="66" bestFit="1" customWidth="1"/>
    <col min="12301" max="12301" width="13.7109375" style="66" bestFit="1" customWidth="1"/>
    <col min="12302" max="12302" width="8.7109375" style="66" customWidth="1"/>
    <col min="12303" max="12303" width="10.140625" style="66" bestFit="1" customWidth="1"/>
    <col min="12304" max="12304" width="13.7109375" style="66" bestFit="1" customWidth="1"/>
    <col min="12305" max="12305" width="41.85546875" style="66" customWidth="1"/>
    <col min="12306" max="12306" width="19.5703125" style="66" customWidth="1"/>
    <col min="12307" max="12307" width="9.140625" style="66"/>
    <col min="12308" max="12308" width="13.5703125" style="66" customWidth="1"/>
    <col min="12309" max="12309" width="11.5703125" style="66" customWidth="1"/>
    <col min="12310" max="12310" width="15.7109375" style="66" customWidth="1"/>
    <col min="12311" max="12311" width="23" style="66" customWidth="1"/>
    <col min="12312" max="12551" width="9.140625" style="66"/>
    <col min="12552" max="12552" width="5.7109375" style="66" customWidth="1"/>
    <col min="12553" max="12553" width="41.28515625" style="66" customWidth="1"/>
    <col min="12554" max="12554" width="8.7109375" style="66" bestFit="1" customWidth="1"/>
    <col min="12555" max="12555" width="6.5703125" style="66" bestFit="1" customWidth="1"/>
    <col min="12556" max="12556" width="10.140625" style="66" bestFit="1" customWidth="1"/>
    <col min="12557" max="12557" width="13.7109375" style="66" bestFit="1" customWidth="1"/>
    <col min="12558" max="12558" width="8.7109375" style="66" customWidth="1"/>
    <col min="12559" max="12559" width="10.140625" style="66" bestFit="1" customWidth="1"/>
    <col min="12560" max="12560" width="13.7109375" style="66" bestFit="1" customWidth="1"/>
    <col min="12561" max="12561" width="41.85546875" style="66" customWidth="1"/>
    <col min="12562" max="12562" width="19.5703125" style="66" customWidth="1"/>
    <col min="12563" max="12563" width="9.140625" style="66"/>
    <col min="12564" max="12564" width="13.5703125" style="66" customWidth="1"/>
    <col min="12565" max="12565" width="11.5703125" style="66" customWidth="1"/>
    <col min="12566" max="12566" width="15.7109375" style="66" customWidth="1"/>
    <col min="12567" max="12567" width="23" style="66" customWidth="1"/>
    <col min="12568" max="12807" width="9.140625" style="66"/>
    <col min="12808" max="12808" width="5.7109375" style="66" customWidth="1"/>
    <col min="12809" max="12809" width="41.28515625" style="66" customWidth="1"/>
    <col min="12810" max="12810" width="8.7109375" style="66" bestFit="1" customWidth="1"/>
    <col min="12811" max="12811" width="6.5703125" style="66" bestFit="1" customWidth="1"/>
    <col min="12812" max="12812" width="10.140625" style="66" bestFit="1" customWidth="1"/>
    <col min="12813" max="12813" width="13.7109375" style="66" bestFit="1" customWidth="1"/>
    <col min="12814" max="12814" width="8.7109375" style="66" customWidth="1"/>
    <col min="12815" max="12815" width="10.140625" style="66" bestFit="1" customWidth="1"/>
    <col min="12816" max="12816" width="13.7109375" style="66" bestFit="1" customWidth="1"/>
    <col min="12817" max="12817" width="41.85546875" style="66" customWidth="1"/>
    <col min="12818" max="12818" width="19.5703125" style="66" customWidth="1"/>
    <col min="12819" max="12819" width="9.140625" style="66"/>
    <col min="12820" max="12820" width="13.5703125" style="66" customWidth="1"/>
    <col min="12821" max="12821" width="11.5703125" style="66" customWidth="1"/>
    <col min="12822" max="12822" width="15.7109375" style="66" customWidth="1"/>
    <col min="12823" max="12823" width="23" style="66" customWidth="1"/>
    <col min="12824" max="13063" width="9.140625" style="66"/>
    <col min="13064" max="13064" width="5.7109375" style="66" customWidth="1"/>
    <col min="13065" max="13065" width="41.28515625" style="66" customWidth="1"/>
    <col min="13066" max="13066" width="8.7109375" style="66" bestFit="1" customWidth="1"/>
    <col min="13067" max="13067" width="6.5703125" style="66" bestFit="1" customWidth="1"/>
    <col min="13068" max="13068" width="10.140625" style="66" bestFit="1" customWidth="1"/>
    <col min="13069" max="13069" width="13.7109375" style="66" bestFit="1" customWidth="1"/>
    <col min="13070" max="13070" width="8.7109375" style="66" customWidth="1"/>
    <col min="13071" max="13071" width="10.140625" style="66" bestFit="1" customWidth="1"/>
    <col min="13072" max="13072" width="13.7109375" style="66" bestFit="1" customWidth="1"/>
    <col min="13073" max="13073" width="41.85546875" style="66" customWidth="1"/>
    <col min="13074" max="13074" width="19.5703125" style="66" customWidth="1"/>
    <col min="13075" max="13075" width="9.140625" style="66"/>
    <col min="13076" max="13076" width="13.5703125" style="66" customWidth="1"/>
    <col min="13077" max="13077" width="11.5703125" style="66" customWidth="1"/>
    <col min="13078" max="13078" width="15.7109375" style="66" customWidth="1"/>
    <col min="13079" max="13079" width="23" style="66" customWidth="1"/>
    <col min="13080" max="13319" width="9.140625" style="66"/>
    <col min="13320" max="13320" width="5.7109375" style="66" customWidth="1"/>
    <col min="13321" max="13321" width="41.28515625" style="66" customWidth="1"/>
    <col min="13322" max="13322" width="8.7109375" style="66" bestFit="1" customWidth="1"/>
    <col min="13323" max="13323" width="6.5703125" style="66" bestFit="1" customWidth="1"/>
    <col min="13324" max="13324" width="10.140625" style="66" bestFit="1" customWidth="1"/>
    <col min="13325" max="13325" width="13.7109375" style="66" bestFit="1" customWidth="1"/>
    <col min="13326" max="13326" width="8.7109375" style="66" customWidth="1"/>
    <col min="13327" max="13327" width="10.140625" style="66" bestFit="1" customWidth="1"/>
    <col min="13328" max="13328" width="13.7109375" style="66" bestFit="1" customWidth="1"/>
    <col min="13329" max="13329" width="41.85546875" style="66" customWidth="1"/>
    <col min="13330" max="13330" width="19.5703125" style="66" customWidth="1"/>
    <col min="13331" max="13331" width="9.140625" style="66"/>
    <col min="13332" max="13332" width="13.5703125" style="66" customWidth="1"/>
    <col min="13333" max="13333" width="11.5703125" style="66" customWidth="1"/>
    <col min="13334" max="13334" width="15.7109375" style="66" customWidth="1"/>
    <col min="13335" max="13335" width="23" style="66" customWidth="1"/>
    <col min="13336" max="13575" width="9.140625" style="66"/>
    <col min="13576" max="13576" width="5.7109375" style="66" customWidth="1"/>
    <col min="13577" max="13577" width="41.28515625" style="66" customWidth="1"/>
    <col min="13578" max="13578" width="8.7109375" style="66" bestFit="1" customWidth="1"/>
    <col min="13579" max="13579" width="6.5703125" style="66" bestFit="1" customWidth="1"/>
    <col min="13580" max="13580" width="10.140625" style="66" bestFit="1" customWidth="1"/>
    <col min="13581" max="13581" width="13.7109375" style="66" bestFit="1" customWidth="1"/>
    <col min="13582" max="13582" width="8.7109375" style="66" customWidth="1"/>
    <col min="13583" max="13583" width="10.140625" style="66" bestFit="1" customWidth="1"/>
    <col min="13584" max="13584" width="13.7109375" style="66" bestFit="1" customWidth="1"/>
    <col min="13585" max="13585" width="41.85546875" style="66" customWidth="1"/>
    <col min="13586" max="13586" width="19.5703125" style="66" customWidth="1"/>
    <col min="13587" max="13587" width="9.140625" style="66"/>
    <col min="13588" max="13588" width="13.5703125" style="66" customWidth="1"/>
    <col min="13589" max="13589" width="11.5703125" style="66" customWidth="1"/>
    <col min="13590" max="13590" width="15.7109375" style="66" customWidth="1"/>
    <col min="13591" max="13591" width="23" style="66" customWidth="1"/>
    <col min="13592" max="13831" width="9.140625" style="66"/>
    <col min="13832" max="13832" width="5.7109375" style="66" customWidth="1"/>
    <col min="13833" max="13833" width="41.28515625" style="66" customWidth="1"/>
    <col min="13834" max="13834" width="8.7109375" style="66" bestFit="1" customWidth="1"/>
    <col min="13835" max="13835" width="6.5703125" style="66" bestFit="1" customWidth="1"/>
    <col min="13836" max="13836" width="10.140625" style="66" bestFit="1" customWidth="1"/>
    <col min="13837" max="13837" width="13.7109375" style="66" bestFit="1" customWidth="1"/>
    <col min="13838" max="13838" width="8.7109375" style="66" customWidth="1"/>
    <col min="13839" max="13839" width="10.140625" style="66" bestFit="1" customWidth="1"/>
    <col min="13840" max="13840" width="13.7109375" style="66" bestFit="1" customWidth="1"/>
    <col min="13841" max="13841" width="41.85546875" style="66" customWidth="1"/>
    <col min="13842" max="13842" width="19.5703125" style="66" customWidth="1"/>
    <col min="13843" max="13843" width="9.140625" style="66"/>
    <col min="13844" max="13844" width="13.5703125" style="66" customWidth="1"/>
    <col min="13845" max="13845" width="11.5703125" style="66" customWidth="1"/>
    <col min="13846" max="13846" width="15.7109375" style="66" customWidth="1"/>
    <col min="13847" max="13847" width="23" style="66" customWidth="1"/>
    <col min="13848" max="14087" width="9.140625" style="66"/>
    <col min="14088" max="14088" width="5.7109375" style="66" customWidth="1"/>
    <col min="14089" max="14089" width="41.28515625" style="66" customWidth="1"/>
    <col min="14090" max="14090" width="8.7109375" style="66" bestFit="1" customWidth="1"/>
    <col min="14091" max="14091" width="6.5703125" style="66" bestFit="1" customWidth="1"/>
    <col min="14092" max="14092" width="10.140625" style="66" bestFit="1" customWidth="1"/>
    <col min="14093" max="14093" width="13.7109375" style="66" bestFit="1" customWidth="1"/>
    <col min="14094" max="14094" width="8.7109375" style="66" customWidth="1"/>
    <col min="14095" max="14095" width="10.140625" style="66" bestFit="1" customWidth="1"/>
    <col min="14096" max="14096" width="13.7109375" style="66" bestFit="1" customWidth="1"/>
    <col min="14097" max="14097" width="41.85546875" style="66" customWidth="1"/>
    <col min="14098" max="14098" width="19.5703125" style="66" customWidth="1"/>
    <col min="14099" max="14099" width="9.140625" style="66"/>
    <col min="14100" max="14100" width="13.5703125" style="66" customWidth="1"/>
    <col min="14101" max="14101" width="11.5703125" style="66" customWidth="1"/>
    <col min="14102" max="14102" width="15.7109375" style="66" customWidth="1"/>
    <col min="14103" max="14103" width="23" style="66" customWidth="1"/>
    <col min="14104" max="14343" width="9.140625" style="66"/>
    <col min="14344" max="14344" width="5.7109375" style="66" customWidth="1"/>
    <col min="14345" max="14345" width="41.28515625" style="66" customWidth="1"/>
    <col min="14346" max="14346" width="8.7109375" style="66" bestFit="1" customWidth="1"/>
    <col min="14347" max="14347" width="6.5703125" style="66" bestFit="1" customWidth="1"/>
    <col min="14348" max="14348" width="10.140625" style="66" bestFit="1" customWidth="1"/>
    <col min="14349" max="14349" width="13.7109375" style="66" bestFit="1" customWidth="1"/>
    <col min="14350" max="14350" width="8.7109375" style="66" customWidth="1"/>
    <col min="14351" max="14351" width="10.140625" style="66" bestFit="1" customWidth="1"/>
    <col min="14352" max="14352" width="13.7109375" style="66" bestFit="1" customWidth="1"/>
    <col min="14353" max="14353" width="41.85546875" style="66" customWidth="1"/>
    <col min="14354" max="14354" width="19.5703125" style="66" customWidth="1"/>
    <col min="14355" max="14355" width="9.140625" style="66"/>
    <col min="14356" max="14356" width="13.5703125" style="66" customWidth="1"/>
    <col min="14357" max="14357" width="11.5703125" style="66" customWidth="1"/>
    <col min="14358" max="14358" width="15.7109375" style="66" customWidth="1"/>
    <col min="14359" max="14359" width="23" style="66" customWidth="1"/>
    <col min="14360" max="14599" width="9.140625" style="66"/>
    <col min="14600" max="14600" width="5.7109375" style="66" customWidth="1"/>
    <col min="14601" max="14601" width="41.28515625" style="66" customWidth="1"/>
    <col min="14602" max="14602" width="8.7109375" style="66" bestFit="1" customWidth="1"/>
    <col min="14603" max="14603" width="6.5703125" style="66" bestFit="1" customWidth="1"/>
    <col min="14604" max="14604" width="10.140625" style="66" bestFit="1" customWidth="1"/>
    <col min="14605" max="14605" width="13.7109375" style="66" bestFit="1" customWidth="1"/>
    <col min="14606" max="14606" width="8.7109375" style="66" customWidth="1"/>
    <col min="14607" max="14607" width="10.140625" style="66" bestFit="1" customWidth="1"/>
    <col min="14608" max="14608" width="13.7109375" style="66" bestFit="1" customWidth="1"/>
    <col min="14609" max="14609" width="41.85546875" style="66" customWidth="1"/>
    <col min="14610" max="14610" width="19.5703125" style="66" customWidth="1"/>
    <col min="14611" max="14611" width="9.140625" style="66"/>
    <col min="14612" max="14612" width="13.5703125" style="66" customWidth="1"/>
    <col min="14613" max="14613" width="11.5703125" style="66" customWidth="1"/>
    <col min="14614" max="14614" width="15.7109375" style="66" customWidth="1"/>
    <col min="14615" max="14615" width="23" style="66" customWidth="1"/>
    <col min="14616" max="14855" width="9.140625" style="66"/>
    <col min="14856" max="14856" width="5.7109375" style="66" customWidth="1"/>
    <col min="14857" max="14857" width="41.28515625" style="66" customWidth="1"/>
    <col min="14858" max="14858" width="8.7109375" style="66" bestFit="1" customWidth="1"/>
    <col min="14859" max="14859" width="6.5703125" style="66" bestFit="1" customWidth="1"/>
    <col min="14860" max="14860" width="10.140625" style="66" bestFit="1" customWidth="1"/>
    <col min="14861" max="14861" width="13.7109375" style="66" bestFit="1" customWidth="1"/>
    <col min="14862" max="14862" width="8.7109375" style="66" customWidth="1"/>
    <col min="14863" max="14863" width="10.140625" style="66" bestFit="1" customWidth="1"/>
    <col min="14864" max="14864" width="13.7109375" style="66" bestFit="1" customWidth="1"/>
    <col min="14865" max="14865" width="41.85546875" style="66" customWidth="1"/>
    <col min="14866" max="14866" width="19.5703125" style="66" customWidth="1"/>
    <col min="14867" max="14867" width="9.140625" style="66"/>
    <col min="14868" max="14868" width="13.5703125" style="66" customWidth="1"/>
    <col min="14869" max="14869" width="11.5703125" style="66" customWidth="1"/>
    <col min="14870" max="14870" width="15.7109375" style="66" customWidth="1"/>
    <col min="14871" max="14871" width="23" style="66" customWidth="1"/>
    <col min="14872" max="15111" width="9.140625" style="66"/>
    <col min="15112" max="15112" width="5.7109375" style="66" customWidth="1"/>
    <col min="15113" max="15113" width="41.28515625" style="66" customWidth="1"/>
    <col min="15114" max="15114" width="8.7109375" style="66" bestFit="1" customWidth="1"/>
    <col min="15115" max="15115" width="6.5703125" style="66" bestFit="1" customWidth="1"/>
    <col min="15116" max="15116" width="10.140625" style="66" bestFit="1" customWidth="1"/>
    <col min="15117" max="15117" width="13.7109375" style="66" bestFit="1" customWidth="1"/>
    <col min="15118" max="15118" width="8.7109375" style="66" customWidth="1"/>
    <col min="15119" max="15119" width="10.140625" style="66" bestFit="1" customWidth="1"/>
    <col min="15120" max="15120" width="13.7109375" style="66" bestFit="1" customWidth="1"/>
    <col min="15121" max="15121" width="41.85546875" style="66" customWidth="1"/>
    <col min="15122" max="15122" width="19.5703125" style="66" customWidth="1"/>
    <col min="15123" max="15123" width="9.140625" style="66"/>
    <col min="15124" max="15124" width="13.5703125" style="66" customWidth="1"/>
    <col min="15125" max="15125" width="11.5703125" style="66" customWidth="1"/>
    <col min="15126" max="15126" width="15.7109375" style="66" customWidth="1"/>
    <col min="15127" max="15127" width="23" style="66" customWidth="1"/>
    <col min="15128" max="15367" width="9.140625" style="66"/>
    <col min="15368" max="15368" width="5.7109375" style="66" customWidth="1"/>
    <col min="15369" max="15369" width="41.28515625" style="66" customWidth="1"/>
    <col min="15370" max="15370" width="8.7109375" style="66" bestFit="1" customWidth="1"/>
    <col min="15371" max="15371" width="6.5703125" style="66" bestFit="1" customWidth="1"/>
    <col min="15372" max="15372" width="10.140625" style="66" bestFit="1" customWidth="1"/>
    <col min="15373" max="15373" width="13.7109375" style="66" bestFit="1" customWidth="1"/>
    <col min="15374" max="15374" width="8.7109375" style="66" customWidth="1"/>
    <col min="15375" max="15375" width="10.140625" style="66" bestFit="1" customWidth="1"/>
    <col min="15376" max="15376" width="13.7109375" style="66" bestFit="1" customWidth="1"/>
    <col min="15377" max="15377" width="41.85546875" style="66" customWidth="1"/>
    <col min="15378" max="15378" width="19.5703125" style="66" customWidth="1"/>
    <col min="15379" max="15379" width="9.140625" style="66"/>
    <col min="15380" max="15380" width="13.5703125" style="66" customWidth="1"/>
    <col min="15381" max="15381" width="11.5703125" style="66" customWidth="1"/>
    <col min="15382" max="15382" width="15.7109375" style="66" customWidth="1"/>
    <col min="15383" max="15383" width="23" style="66" customWidth="1"/>
    <col min="15384" max="15623" width="9.140625" style="66"/>
    <col min="15624" max="15624" width="5.7109375" style="66" customWidth="1"/>
    <col min="15625" max="15625" width="41.28515625" style="66" customWidth="1"/>
    <col min="15626" max="15626" width="8.7109375" style="66" bestFit="1" customWidth="1"/>
    <col min="15627" max="15627" width="6.5703125" style="66" bestFit="1" customWidth="1"/>
    <col min="15628" max="15628" width="10.140625" style="66" bestFit="1" customWidth="1"/>
    <col min="15629" max="15629" width="13.7109375" style="66" bestFit="1" customWidth="1"/>
    <col min="15630" max="15630" width="8.7109375" style="66" customWidth="1"/>
    <col min="15631" max="15631" width="10.140625" style="66" bestFit="1" customWidth="1"/>
    <col min="15632" max="15632" width="13.7109375" style="66" bestFit="1" customWidth="1"/>
    <col min="15633" max="15633" width="41.85546875" style="66" customWidth="1"/>
    <col min="15634" max="15634" width="19.5703125" style="66" customWidth="1"/>
    <col min="15635" max="15635" width="9.140625" style="66"/>
    <col min="15636" max="15636" width="13.5703125" style="66" customWidth="1"/>
    <col min="15637" max="15637" width="11.5703125" style="66" customWidth="1"/>
    <col min="15638" max="15638" width="15.7109375" style="66" customWidth="1"/>
    <col min="15639" max="15639" width="23" style="66" customWidth="1"/>
    <col min="15640" max="15879" width="9.140625" style="66"/>
    <col min="15880" max="15880" width="5.7109375" style="66" customWidth="1"/>
    <col min="15881" max="15881" width="41.28515625" style="66" customWidth="1"/>
    <col min="15882" max="15882" width="8.7109375" style="66" bestFit="1" customWidth="1"/>
    <col min="15883" max="15883" width="6.5703125" style="66" bestFit="1" customWidth="1"/>
    <col min="15884" max="15884" width="10.140625" style="66" bestFit="1" customWidth="1"/>
    <col min="15885" max="15885" width="13.7109375" style="66" bestFit="1" customWidth="1"/>
    <col min="15886" max="15886" width="8.7109375" style="66" customWidth="1"/>
    <col min="15887" max="15887" width="10.140625" style="66" bestFit="1" customWidth="1"/>
    <col min="15888" max="15888" width="13.7109375" style="66" bestFit="1" customWidth="1"/>
    <col min="15889" max="15889" width="41.85546875" style="66" customWidth="1"/>
    <col min="15890" max="15890" width="19.5703125" style="66" customWidth="1"/>
    <col min="15891" max="15891" width="9.140625" style="66"/>
    <col min="15892" max="15892" width="13.5703125" style="66" customWidth="1"/>
    <col min="15893" max="15893" width="11.5703125" style="66" customWidth="1"/>
    <col min="15894" max="15894" width="15.7109375" style="66" customWidth="1"/>
    <col min="15895" max="15895" width="23" style="66" customWidth="1"/>
    <col min="15896" max="16135" width="9.140625" style="66"/>
    <col min="16136" max="16136" width="5.7109375" style="66" customWidth="1"/>
    <col min="16137" max="16137" width="41.28515625" style="66" customWidth="1"/>
    <col min="16138" max="16138" width="8.7109375" style="66" bestFit="1" customWidth="1"/>
    <col min="16139" max="16139" width="6.5703125" style="66" bestFit="1" customWidth="1"/>
    <col min="16140" max="16140" width="10.140625" style="66" bestFit="1" customWidth="1"/>
    <col min="16141" max="16141" width="13.7109375" style="66" bestFit="1" customWidth="1"/>
    <col min="16142" max="16142" width="8.7109375" style="66" customWidth="1"/>
    <col min="16143" max="16143" width="10.140625" style="66" bestFit="1" customWidth="1"/>
    <col min="16144" max="16144" width="13.7109375" style="66" bestFit="1" customWidth="1"/>
    <col min="16145" max="16145" width="41.85546875" style="66" customWidth="1"/>
    <col min="16146" max="16146" width="19.5703125" style="66" customWidth="1"/>
    <col min="16147" max="16147" width="9.140625" style="66"/>
    <col min="16148" max="16148" width="13.5703125" style="66" customWidth="1"/>
    <col min="16149" max="16149" width="11.5703125" style="66" customWidth="1"/>
    <col min="16150" max="16150" width="15.7109375" style="66" customWidth="1"/>
    <col min="16151" max="16151" width="23" style="66" customWidth="1"/>
    <col min="16152" max="16384" width="9.140625" style="66"/>
  </cols>
  <sheetData>
    <row r="1" spans="1:23" s="54" customFormat="1" ht="18.75" x14ac:dyDescent="0.3">
      <c r="A1" s="53"/>
      <c r="P1" s="73"/>
      <c r="Q1" s="301" t="s">
        <v>269</v>
      </c>
    </row>
    <row r="2" spans="1:23" s="56" customFormat="1" ht="46.5" customHeight="1" x14ac:dyDescent="0.3">
      <c r="A2" s="347" t="s">
        <v>278</v>
      </c>
      <c r="B2" s="347"/>
      <c r="C2" s="347"/>
      <c r="D2" s="347"/>
      <c r="E2" s="347"/>
      <c r="F2" s="347"/>
      <c r="G2" s="347"/>
      <c r="H2" s="347"/>
      <c r="I2" s="347"/>
      <c r="J2" s="347"/>
      <c r="K2" s="347"/>
      <c r="L2" s="347"/>
      <c r="M2" s="347"/>
      <c r="N2" s="347"/>
      <c r="O2" s="347"/>
      <c r="P2" s="347"/>
      <c r="Q2" s="347"/>
      <c r="R2" s="55"/>
    </row>
    <row r="3" spans="1:23" s="56" customFormat="1" ht="18.75" x14ac:dyDescent="0.3">
      <c r="A3" s="337" t="str">
        <f>'Biểu 01 THTM'!A3:N3</f>
        <v>(Kèm theo Báo cáo thuyết minh)</v>
      </c>
      <c r="B3" s="337"/>
      <c r="C3" s="337"/>
      <c r="D3" s="337"/>
      <c r="E3" s="337"/>
      <c r="F3" s="337"/>
      <c r="G3" s="337"/>
      <c r="H3" s="337"/>
      <c r="I3" s="337"/>
      <c r="J3" s="337"/>
      <c r="K3" s="337"/>
      <c r="L3" s="337"/>
      <c r="M3" s="337"/>
      <c r="N3" s="337"/>
      <c r="O3" s="337"/>
      <c r="P3" s="337"/>
      <c r="Q3" s="337"/>
      <c r="R3" s="8"/>
      <c r="S3" s="9"/>
      <c r="T3" s="9"/>
      <c r="U3" s="9"/>
      <c r="V3" s="9"/>
      <c r="W3" s="9"/>
    </row>
    <row r="4" spans="1:23" s="56" customFormat="1" ht="18.75" x14ac:dyDescent="0.3">
      <c r="A4" s="10"/>
      <c r="B4" s="52"/>
      <c r="C4" s="5"/>
      <c r="D4" s="5"/>
      <c r="E4" s="5"/>
      <c r="F4" s="5"/>
      <c r="G4" s="5"/>
      <c r="H4" s="5"/>
      <c r="I4" s="5"/>
      <c r="J4" s="5"/>
      <c r="K4" s="5"/>
      <c r="L4" s="52"/>
      <c r="M4" s="52"/>
      <c r="N4" s="52"/>
      <c r="O4" s="52"/>
      <c r="P4" s="74"/>
      <c r="Q4" s="52" t="s">
        <v>2</v>
      </c>
      <c r="R4" s="8"/>
      <c r="S4" s="9"/>
      <c r="T4" s="9"/>
      <c r="U4" s="9"/>
      <c r="V4" s="9"/>
      <c r="W4" s="9"/>
    </row>
    <row r="5" spans="1:23" s="58" customFormat="1" ht="29.25" customHeight="1" x14ac:dyDescent="0.25">
      <c r="A5" s="348" t="s">
        <v>3</v>
      </c>
      <c r="B5" s="351" t="s">
        <v>13</v>
      </c>
      <c r="C5" s="354" t="s">
        <v>14</v>
      </c>
      <c r="D5" s="355"/>
      <c r="E5" s="355"/>
      <c r="F5" s="355"/>
      <c r="G5" s="356"/>
      <c r="H5" s="354" t="s">
        <v>283</v>
      </c>
      <c r="I5" s="355"/>
      <c r="J5" s="355"/>
      <c r="K5" s="355"/>
      <c r="L5" s="355"/>
      <c r="M5" s="356"/>
      <c r="N5" s="365" t="s">
        <v>360</v>
      </c>
      <c r="O5" s="365" t="s">
        <v>274</v>
      </c>
      <c r="P5" s="357" t="s">
        <v>83</v>
      </c>
      <c r="Q5" s="351" t="s">
        <v>27</v>
      </c>
      <c r="R5" s="57"/>
      <c r="S5" s="57"/>
      <c r="T5" s="57"/>
    </row>
    <row r="6" spans="1:23" s="58" customFormat="1" ht="35.25" customHeight="1" x14ac:dyDescent="0.25">
      <c r="A6" s="349"/>
      <c r="B6" s="352"/>
      <c r="C6" s="346" t="s">
        <v>15</v>
      </c>
      <c r="D6" s="346" t="s">
        <v>16</v>
      </c>
      <c r="E6" s="346" t="s">
        <v>18</v>
      </c>
      <c r="F6" s="346" t="s">
        <v>28</v>
      </c>
      <c r="G6" s="346" t="s">
        <v>19</v>
      </c>
      <c r="H6" s="346" t="s">
        <v>16</v>
      </c>
      <c r="I6" s="346" t="s">
        <v>18</v>
      </c>
      <c r="J6" s="346" t="s">
        <v>28</v>
      </c>
      <c r="K6" s="346" t="s">
        <v>19</v>
      </c>
      <c r="L6" s="360" t="s">
        <v>267</v>
      </c>
      <c r="M6" s="361"/>
      <c r="N6" s="366"/>
      <c r="O6" s="366"/>
      <c r="P6" s="358"/>
      <c r="Q6" s="352"/>
      <c r="R6" s="57"/>
      <c r="S6" s="57"/>
      <c r="T6" s="57"/>
    </row>
    <row r="7" spans="1:23" s="61" customFormat="1" ht="55.5" customHeight="1" x14ac:dyDescent="0.25">
      <c r="A7" s="350"/>
      <c r="B7" s="353"/>
      <c r="C7" s="346"/>
      <c r="D7" s="346"/>
      <c r="E7" s="346"/>
      <c r="F7" s="346"/>
      <c r="G7" s="346"/>
      <c r="H7" s="346"/>
      <c r="I7" s="346"/>
      <c r="J7" s="346"/>
      <c r="K7" s="346"/>
      <c r="L7" s="232" t="s">
        <v>12</v>
      </c>
      <c r="M7" s="236" t="s">
        <v>196</v>
      </c>
      <c r="N7" s="367"/>
      <c r="O7" s="367"/>
      <c r="P7" s="359"/>
      <c r="Q7" s="353"/>
      <c r="R7" s="59"/>
      <c r="S7" s="60"/>
      <c r="T7" s="60"/>
    </row>
    <row r="8" spans="1:23" s="61" customFormat="1" ht="32.25" customHeight="1" x14ac:dyDescent="0.25">
      <c r="A8" s="242"/>
      <c r="B8" s="236" t="s">
        <v>21</v>
      </c>
      <c r="C8" s="236"/>
      <c r="D8" s="243"/>
      <c r="E8" s="243"/>
      <c r="F8" s="243"/>
      <c r="G8" s="243">
        <f>+G9+G12</f>
        <v>904008400</v>
      </c>
      <c r="H8" s="243"/>
      <c r="I8" s="243"/>
      <c r="J8" s="243"/>
      <c r="K8" s="243">
        <f>+K9+K12</f>
        <v>904000000</v>
      </c>
      <c r="L8" s="243">
        <f t="shared" ref="L8:O8" si="0">+L9+L12</f>
        <v>397000000</v>
      </c>
      <c r="M8" s="243">
        <f t="shared" si="0"/>
        <v>507000000</v>
      </c>
      <c r="N8" s="243">
        <f t="shared" si="0"/>
        <v>37000000</v>
      </c>
      <c r="O8" s="243">
        <f t="shared" si="0"/>
        <v>360000000</v>
      </c>
      <c r="P8" s="243">
        <f>K8-G8</f>
        <v>-8400</v>
      </c>
      <c r="Q8" s="236"/>
      <c r="R8" s="59"/>
      <c r="S8" s="60"/>
      <c r="T8" s="60"/>
    </row>
    <row r="9" spans="1:23" s="61" customFormat="1" ht="76.5" customHeight="1" x14ac:dyDescent="0.25">
      <c r="A9" s="237" t="s">
        <v>29</v>
      </c>
      <c r="B9" s="238" t="s">
        <v>207</v>
      </c>
      <c r="C9" s="239"/>
      <c r="D9" s="240"/>
      <c r="E9" s="240"/>
      <c r="F9" s="240"/>
      <c r="G9" s="240">
        <f>+G10+G11</f>
        <v>867000000</v>
      </c>
      <c r="H9" s="240"/>
      <c r="I9" s="240"/>
      <c r="J9" s="240"/>
      <c r="K9" s="240">
        <f>+K10+K11</f>
        <v>867000000</v>
      </c>
      <c r="L9" s="240">
        <f t="shared" ref="L9:O9" si="1">+L10+L11</f>
        <v>360000000</v>
      </c>
      <c r="M9" s="240">
        <f t="shared" si="1"/>
        <v>507000000</v>
      </c>
      <c r="N9" s="240">
        <f t="shared" si="1"/>
        <v>0</v>
      </c>
      <c r="O9" s="240">
        <f t="shared" si="1"/>
        <v>360000000</v>
      </c>
      <c r="P9" s="240">
        <f>K9-G9</f>
        <v>0</v>
      </c>
      <c r="Q9" s="241" t="s">
        <v>363</v>
      </c>
      <c r="R9" s="59"/>
      <c r="S9" s="60"/>
      <c r="T9" s="60"/>
    </row>
    <row r="10" spans="1:23" s="61" customFormat="1" ht="124.5" customHeight="1" x14ac:dyDescent="0.25">
      <c r="A10" s="71">
        <v>1</v>
      </c>
      <c r="B10" s="11" t="s">
        <v>315</v>
      </c>
      <c r="C10" s="12" t="s">
        <v>84</v>
      </c>
      <c r="D10" s="13">
        <v>20</v>
      </c>
      <c r="E10" s="13">
        <v>8</v>
      </c>
      <c r="F10" s="13">
        <v>2250000</v>
      </c>
      <c r="G10" s="13">
        <f>D10*E10*F10</f>
        <v>360000000</v>
      </c>
      <c r="H10" s="13">
        <v>20</v>
      </c>
      <c r="I10" s="13">
        <v>8</v>
      </c>
      <c r="J10" s="13">
        <v>2250000</v>
      </c>
      <c r="K10" s="13">
        <f>H10*I10*J10</f>
        <v>360000000</v>
      </c>
      <c r="L10" s="13">
        <f>K10</f>
        <v>360000000</v>
      </c>
      <c r="M10" s="13"/>
      <c r="N10" s="13"/>
      <c r="O10" s="13">
        <f>L10-N10</f>
        <v>360000000</v>
      </c>
      <c r="P10" s="13">
        <f>K10-G10</f>
        <v>0</v>
      </c>
      <c r="Q10" s="369" t="s">
        <v>364</v>
      </c>
      <c r="R10" s="59"/>
      <c r="S10" s="60"/>
      <c r="T10" s="60"/>
    </row>
    <row r="11" spans="1:23" s="61" customFormat="1" ht="126.75" customHeight="1" x14ac:dyDescent="0.25">
      <c r="A11" s="71">
        <v>2</v>
      </c>
      <c r="B11" s="11" t="s">
        <v>316</v>
      </c>
      <c r="C11" s="12" t="s">
        <v>84</v>
      </c>
      <c r="D11" s="13">
        <v>20</v>
      </c>
      <c r="E11" s="13">
        <v>10</v>
      </c>
      <c r="F11" s="13">
        <v>2535000</v>
      </c>
      <c r="G11" s="13">
        <f>D11*E11*F11</f>
        <v>507000000</v>
      </c>
      <c r="H11" s="13">
        <v>20</v>
      </c>
      <c r="I11" s="13">
        <v>10</v>
      </c>
      <c r="J11" s="13">
        <v>2535000</v>
      </c>
      <c r="K11" s="13">
        <f>H11*I11*J11</f>
        <v>507000000</v>
      </c>
      <c r="L11" s="13"/>
      <c r="M11" s="13">
        <f>K11</f>
        <v>507000000</v>
      </c>
      <c r="N11" s="13"/>
      <c r="O11" s="13">
        <f>L11-N11</f>
        <v>0</v>
      </c>
      <c r="P11" s="13">
        <f>K11-G11</f>
        <v>0</v>
      </c>
      <c r="Q11" s="370"/>
      <c r="R11" s="59"/>
      <c r="S11" s="60"/>
      <c r="T11" s="60"/>
    </row>
    <row r="12" spans="1:23" s="61" customFormat="1" ht="90.75" customHeight="1" x14ac:dyDescent="0.25">
      <c r="A12" s="62" t="s">
        <v>37</v>
      </c>
      <c r="B12" s="147" t="s">
        <v>208</v>
      </c>
      <c r="C12" s="63"/>
      <c r="D12" s="72"/>
      <c r="E12" s="72"/>
      <c r="F12" s="72"/>
      <c r="G12" s="72">
        <f>SUM(G13:G22)+G23</f>
        <v>37008400</v>
      </c>
      <c r="H12" s="72"/>
      <c r="I12" s="72"/>
      <c r="J12" s="72"/>
      <c r="K12" s="72">
        <f>SUM(K13:K22)+K23</f>
        <v>37000000</v>
      </c>
      <c r="L12" s="72">
        <f>K12</f>
        <v>37000000</v>
      </c>
      <c r="M12" s="72"/>
      <c r="N12" s="72">
        <f>L12</f>
        <v>37000000</v>
      </c>
      <c r="O12" s="72">
        <f>L12-N12</f>
        <v>0</v>
      </c>
      <c r="P12" s="72">
        <f>K12-G12</f>
        <v>-8400</v>
      </c>
      <c r="Q12" s="179" t="s">
        <v>362</v>
      </c>
      <c r="R12" s="59"/>
      <c r="S12" s="60"/>
      <c r="T12" s="60"/>
    </row>
    <row r="13" spans="1:23" s="61" customFormat="1" ht="26.25" customHeight="1" x14ac:dyDescent="0.25">
      <c r="A13" s="62" t="s">
        <v>22</v>
      </c>
      <c r="B13" s="11" t="s">
        <v>359</v>
      </c>
      <c r="C13" s="12" t="s">
        <v>49</v>
      </c>
      <c r="D13" s="13" t="s">
        <v>89</v>
      </c>
      <c r="E13" s="13"/>
      <c r="F13" s="13">
        <v>500000</v>
      </c>
      <c r="G13" s="13">
        <f>D13*F13</f>
        <v>1000000</v>
      </c>
      <c r="H13" s="13" t="s">
        <v>89</v>
      </c>
      <c r="I13" s="13"/>
      <c r="J13" s="13">
        <v>500000</v>
      </c>
      <c r="K13" s="13">
        <f>H13*J13</f>
        <v>1000000</v>
      </c>
      <c r="L13" s="13"/>
      <c r="M13" s="13"/>
      <c r="N13" s="13"/>
      <c r="O13" s="13"/>
      <c r="P13" s="13"/>
      <c r="Q13" s="362" t="s">
        <v>258</v>
      </c>
      <c r="R13" s="59"/>
      <c r="S13" s="60"/>
      <c r="T13" s="60"/>
    </row>
    <row r="14" spans="1:23" s="61" customFormat="1" ht="36.75" customHeight="1" x14ac:dyDescent="0.25">
      <c r="A14" s="62" t="s">
        <v>22</v>
      </c>
      <c r="B14" s="11" t="s">
        <v>361</v>
      </c>
      <c r="C14" s="12" t="s">
        <v>33</v>
      </c>
      <c r="D14" s="13" t="s">
        <v>89</v>
      </c>
      <c r="E14" s="13"/>
      <c r="F14" s="13">
        <v>8000000</v>
      </c>
      <c r="G14" s="13">
        <f t="shared" ref="G14:G20" si="2">D14*F14</f>
        <v>16000000</v>
      </c>
      <c r="H14" s="13" t="s">
        <v>89</v>
      </c>
      <c r="I14" s="13"/>
      <c r="J14" s="13">
        <v>8000000</v>
      </c>
      <c r="K14" s="13">
        <f t="shared" ref="K14:K20" si="3">H14*J14</f>
        <v>16000000</v>
      </c>
      <c r="L14" s="13"/>
      <c r="M14" s="13"/>
      <c r="N14" s="13"/>
      <c r="O14" s="13"/>
      <c r="P14" s="13"/>
      <c r="Q14" s="363"/>
      <c r="R14" s="59"/>
      <c r="S14" s="60"/>
      <c r="T14" s="60"/>
    </row>
    <row r="15" spans="1:23" s="61" customFormat="1" ht="23.25" customHeight="1" x14ac:dyDescent="0.25">
      <c r="A15" s="62" t="s">
        <v>22</v>
      </c>
      <c r="B15" s="11" t="s">
        <v>85</v>
      </c>
      <c r="C15" s="12" t="s">
        <v>33</v>
      </c>
      <c r="D15" s="13" t="s">
        <v>89</v>
      </c>
      <c r="E15" s="13"/>
      <c r="F15" s="13">
        <v>1000000</v>
      </c>
      <c r="G15" s="13">
        <f t="shared" si="2"/>
        <v>2000000</v>
      </c>
      <c r="H15" s="13" t="s">
        <v>89</v>
      </c>
      <c r="I15" s="13"/>
      <c r="J15" s="13">
        <v>1000000</v>
      </c>
      <c r="K15" s="13">
        <f t="shared" si="3"/>
        <v>2000000</v>
      </c>
      <c r="L15" s="13"/>
      <c r="M15" s="13"/>
      <c r="N15" s="13"/>
      <c r="O15" s="13"/>
      <c r="P15" s="13"/>
      <c r="Q15" s="363"/>
      <c r="R15" s="59"/>
      <c r="S15" s="60"/>
      <c r="T15" s="60"/>
    </row>
    <row r="16" spans="1:23" s="61" customFormat="1" ht="31.5" x14ac:dyDescent="0.25">
      <c r="A16" s="62" t="s">
        <v>22</v>
      </c>
      <c r="B16" s="11" t="s">
        <v>358</v>
      </c>
      <c r="C16" s="12" t="s">
        <v>32</v>
      </c>
      <c r="D16" s="13" t="s">
        <v>90</v>
      </c>
      <c r="E16" s="13"/>
      <c r="F16" s="13">
        <v>20000</v>
      </c>
      <c r="G16" s="13">
        <f t="shared" si="2"/>
        <v>400000</v>
      </c>
      <c r="H16" s="13" t="s">
        <v>90</v>
      </c>
      <c r="I16" s="13"/>
      <c r="J16" s="13">
        <v>20000</v>
      </c>
      <c r="K16" s="13">
        <f t="shared" si="3"/>
        <v>400000</v>
      </c>
      <c r="L16" s="13"/>
      <c r="M16" s="13"/>
      <c r="N16" s="13"/>
      <c r="O16" s="13"/>
      <c r="P16" s="13"/>
      <c r="Q16" s="363"/>
      <c r="R16" s="59"/>
      <c r="S16" s="60"/>
      <c r="T16" s="60"/>
    </row>
    <row r="17" spans="1:20" s="61" customFormat="1" ht="38.25" customHeight="1" x14ac:dyDescent="0.25">
      <c r="A17" s="62" t="s">
        <v>22</v>
      </c>
      <c r="B17" s="11" t="s">
        <v>357</v>
      </c>
      <c r="C17" s="12" t="s">
        <v>32</v>
      </c>
      <c r="D17" s="13" t="s">
        <v>90</v>
      </c>
      <c r="E17" s="13"/>
      <c r="F17" s="13">
        <v>20000</v>
      </c>
      <c r="G17" s="13">
        <f t="shared" si="2"/>
        <v>400000</v>
      </c>
      <c r="H17" s="13" t="s">
        <v>90</v>
      </c>
      <c r="I17" s="13"/>
      <c r="J17" s="13">
        <v>20000</v>
      </c>
      <c r="K17" s="13">
        <f t="shared" si="3"/>
        <v>400000</v>
      </c>
      <c r="L17" s="13"/>
      <c r="M17" s="13"/>
      <c r="N17" s="13"/>
      <c r="O17" s="13"/>
      <c r="P17" s="13"/>
      <c r="Q17" s="368"/>
      <c r="R17" s="59"/>
      <c r="S17" s="60"/>
      <c r="T17" s="60"/>
    </row>
    <row r="18" spans="1:20" s="61" customFormat="1" ht="31.5" customHeight="1" x14ac:dyDescent="0.25">
      <c r="A18" s="62" t="s">
        <v>22</v>
      </c>
      <c r="B18" s="11" t="s">
        <v>86</v>
      </c>
      <c r="C18" s="12" t="s">
        <v>31</v>
      </c>
      <c r="D18" s="13" t="s">
        <v>91</v>
      </c>
      <c r="E18" s="13"/>
      <c r="F18" s="13">
        <v>1000000</v>
      </c>
      <c r="G18" s="13">
        <f t="shared" si="2"/>
        <v>4000000</v>
      </c>
      <c r="H18" s="13" t="s">
        <v>91</v>
      </c>
      <c r="I18" s="13"/>
      <c r="J18" s="13">
        <v>1000000</v>
      </c>
      <c r="K18" s="13">
        <f t="shared" si="3"/>
        <v>4000000</v>
      </c>
      <c r="L18" s="13"/>
      <c r="M18" s="13"/>
      <c r="N18" s="13"/>
      <c r="O18" s="13"/>
      <c r="P18" s="13"/>
      <c r="Q18" s="362" t="s">
        <v>260</v>
      </c>
      <c r="R18" s="59"/>
      <c r="S18" s="60"/>
      <c r="T18" s="60"/>
    </row>
    <row r="19" spans="1:20" s="61" customFormat="1" ht="20.25" customHeight="1" x14ac:dyDescent="0.25">
      <c r="A19" s="62" t="s">
        <v>22</v>
      </c>
      <c r="B19" s="11" t="s">
        <v>87</v>
      </c>
      <c r="C19" s="12" t="s">
        <v>33</v>
      </c>
      <c r="D19" s="13" t="s">
        <v>89</v>
      </c>
      <c r="E19" s="13"/>
      <c r="F19" s="13">
        <v>40000</v>
      </c>
      <c r="G19" s="13">
        <f t="shared" si="2"/>
        <v>80000</v>
      </c>
      <c r="H19" s="13" t="s">
        <v>89</v>
      </c>
      <c r="I19" s="13"/>
      <c r="J19" s="13">
        <v>40000</v>
      </c>
      <c r="K19" s="13">
        <f t="shared" si="3"/>
        <v>80000</v>
      </c>
      <c r="L19" s="13"/>
      <c r="M19" s="13"/>
      <c r="N19" s="13"/>
      <c r="O19" s="13"/>
      <c r="P19" s="13"/>
      <c r="Q19" s="363"/>
      <c r="R19" s="59"/>
      <c r="S19" s="60"/>
      <c r="T19" s="60"/>
    </row>
    <row r="20" spans="1:20" s="61" customFormat="1" ht="56.25" customHeight="1" x14ac:dyDescent="0.25">
      <c r="A20" s="62" t="s">
        <v>22</v>
      </c>
      <c r="B20" s="11" t="s">
        <v>105</v>
      </c>
      <c r="C20" s="12" t="s">
        <v>33</v>
      </c>
      <c r="D20" s="13" t="s">
        <v>89</v>
      </c>
      <c r="E20" s="13"/>
      <c r="F20" s="13">
        <v>766000</v>
      </c>
      <c r="G20" s="13">
        <f t="shared" si="2"/>
        <v>1532000</v>
      </c>
      <c r="H20" s="13" t="s">
        <v>89</v>
      </c>
      <c r="I20" s="13"/>
      <c r="J20" s="13">
        <v>766000</v>
      </c>
      <c r="K20" s="13">
        <f t="shared" si="3"/>
        <v>1532000</v>
      </c>
      <c r="L20" s="13"/>
      <c r="M20" s="13"/>
      <c r="N20" s="13"/>
      <c r="O20" s="13"/>
      <c r="P20" s="13"/>
      <c r="Q20" s="363"/>
      <c r="R20" s="59"/>
      <c r="S20" s="60"/>
      <c r="T20" s="60"/>
    </row>
    <row r="21" spans="1:20" s="61" customFormat="1" ht="41.25" customHeight="1" x14ac:dyDescent="0.25">
      <c r="A21" s="62" t="s">
        <v>22</v>
      </c>
      <c r="B21" s="11" t="s">
        <v>88</v>
      </c>
      <c r="C21" s="12" t="s">
        <v>33</v>
      </c>
      <c r="D21" s="13"/>
      <c r="E21" s="13"/>
      <c r="F21" s="13">
        <v>4000000</v>
      </c>
      <c r="G21" s="13">
        <f>F21</f>
        <v>4000000</v>
      </c>
      <c r="H21" s="13"/>
      <c r="I21" s="13"/>
      <c r="J21" s="13">
        <v>4000000</v>
      </c>
      <c r="K21" s="13">
        <f>J21</f>
        <v>4000000</v>
      </c>
      <c r="L21" s="13"/>
      <c r="M21" s="13"/>
      <c r="N21" s="13"/>
      <c r="O21" s="13"/>
      <c r="P21" s="13"/>
      <c r="Q21" s="363"/>
      <c r="R21" s="59"/>
      <c r="S21" s="60"/>
      <c r="T21" s="60"/>
    </row>
    <row r="22" spans="1:20" s="61" customFormat="1" ht="19.5" customHeight="1" x14ac:dyDescent="0.25">
      <c r="A22" s="62" t="s">
        <v>22</v>
      </c>
      <c r="B22" s="11" t="s">
        <v>36</v>
      </c>
      <c r="C22" s="63"/>
      <c r="D22" s="13"/>
      <c r="E22" s="13"/>
      <c r="F22" s="13">
        <v>4232000</v>
      </c>
      <c r="G22" s="13">
        <f>F22</f>
        <v>4232000</v>
      </c>
      <c r="H22" s="13"/>
      <c r="I22" s="13"/>
      <c r="J22" s="13">
        <v>4232000</v>
      </c>
      <c r="K22" s="13">
        <f>J22</f>
        <v>4232000</v>
      </c>
      <c r="L22" s="13"/>
      <c r="M22" s="13"/>
      <c r="N22" s="13"/>
      <c r="O22" s="13"/>
      <c r="P22" s="13"/>
      <c r="Q22" s="363"/>
      <c r="R22" s="59"/>
      <c r="S22" s="60"/>
      <c r="T22" s="60"/>
    </row>
    <row r="23" spans="1:20" s="61" customFormat="1" ht="36.75" customHeight="1" x14ac:dyDescent="0.25">
      <c r="A23" s="69" t="s">
        <v>22</v>
      </c>
      <c r="B23" s="76" t="s">
        <v>92</v>
      </c>
      <c r="C23" s="70"/>
      <c r="D23" s="64"/>
      <c r="E23" s="64"/>
      <c r="F23" s="64"/>
      <c r="G23" s="148">
        <f>SUM(G13:G22)*10%</f>
        <v>3364400</v>
      </c>
      <c r="H23" s="64"/>
      <c r="I23" s="64"/>
      <c r="J23" s="64"/>
      <c r="K23" s="148">
        <f>SUM(K13:K22)*10%-8400</f>
        <v>3356000</v>
      </c>
      <c r="L23" s="148"/>
      <c r="M23" s="148"/>
      <c r="N23" s="148"/>
      <c r="O23" s="148"/>
      <c r="P23" s="64"/>
      <c r="Q23" s="364"/>
      <c r="R23" s="59"/>
      <c r="S23" s="60"/>
      <c r="T23" s="60"/>
    </row>
    <row r="30" spans="1:20" x14ac:dyDescent="0.25">
      <c r="G30" s="67"/>
    </row>
  </sheetData>
  <mergeCells count="23">
    <mergeCell ref="J6:J7"/>
    <mergeCell ref="G6:G7"/>
    <mergeCell ref="Q18:Q23"/>
    <mergeCell ref="N5:N7"/>
    <mergeCell ref="O5:O7"/>
    <mergeCell ref="Q13:Q17"/>
    <mergeCell ref="Q10:Q11"/>
    <mergeCell ref="F6:F7"/>
    <mergeCell ref="E6:E7"/>
    <mergeCell ref="A2:Q2"/>
    <mergeCell ref="A3:Q3"/>
    <mergeCell ref="A5:A7"/>
    <mergeCell ref="B5:B7"/>
    <mergeCell ref="C5:G5"/>
    <mergeCell ref="Q5:Q7"/>
    <mergeCell ref="P5:P7"/>
    <mergeCell ref="H5:M5"/>
    <mergeCell ref="K6:K7"/>
    <mergeCell ref="L6:M6"/>
    <mergeCell ref="H6:H7"/>
    <mergeCell ref="D6:D7"/>
    <mergeCell ref="C6:C7"/>
    <mergeCell ref="I6:I7"/>
  </mergeCells>
  <phoneticPr fontId="23" type="noConversion"/>
  <pageMargins left="0.196850393700787" right="0.196850393700787" top="0.44" bottom="0.41" header="0.196850393700787" footer="0.196850393700787"/>
  <pageSetup paperSize="9" scale="65" firstPageNumber="4" orientation="landscape" useFirstPageNumber="1" r:id="rId1"/>
  <headerFooter>
    <oddHeader>&amp;C&amp;P</oddHeader>
  </headerFooter>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topLeftCell="A19" zoomScaleNormal="100" workbookViewId="0">
      <selection activeCell="M23" sqref="M23"/>
    </sheetView>
  </sheetViews>
  <sheetFormatPr defaultRowHeight="15" x14ac:dyDescent="0.25"/>
  <cols>
    <col min="1" max="1" width="5.28515625" style="90" bestFit="1" customWidth="1"/>
    <col min="2" max="2" width="31.42578125" style="90" customWidth="1"/>
    <col min="3" max="3" width="6.7109375" style="90" customWidth="1"/>
    <col min="4" max="4" width="6.85546875" style="90" customWidth="1"/>
    <col min="5" max="5" width="10.140625" style="91" bestFit="1" customWidth="1"/>
    <col min="6" max="6" width="12.7109375" style="90" bestFit="1" customWidth="1"/>
    <col min="7" max="7" width="6.5703125" style="90" bestFit="1" customWidth="1"/>
    <col min="8" max="8" width="11.28515625" style="90" bestFit="1" customWidth="1"/>
    <col min="9" max="9" width="12.85546875" style="90" customWidth="1"/>
    <col min="10" max="10" width="12.42578125" style="90" customWidth="1"/>
    <col min="11" max="11" width="27" style="151" customWidth="1"/>
    <col min="12" max="255" width="9.140625" style="90"/>
    <col min="256" max="256" width="5.140625" style="90" bestFit="1" customWidth="1"/>
    <col min="257" max="257" width="31.42578125" style="90" customWidth="1"/>
    <col min="258" max="258" width="10.85546875" style="90" customWidth="1"/>
    <col min="259" max="259" width="6.85546875" style="90" customWidth="1"/>
    <col min="260" max="260" width="6.7109375" style="90" customWidth="1"/>
    <col min="261" max="261" width="10.28515625" style="90" bestFit="1" customWidth="1"/>
    <col min="262" max="262" width="12.42578125" style="90" bestFit="1" customWidth="1"/>
    <col min="263" max="263" width="8.28515625" style="90" customWidth="1"/>
    <col min="264" max="264" width="6" style="90" customWidth="1"/>
    <col min="265" max="265" width="10.28515625" style="90" bestFit="1" customWidth="1"/>
    <col min="266" max="266" width="11.140625" style="90" bestFit="1" customWidth="1"/>
    <col min="267" max="267" width="22.7109375" style="90" customWidth="1"/>
    <col min="268" max="511" width="9.140625" style="90"/>
    <col min="512" max="512" width="5.140625" style="90" bestFit="1" customWidth="1"/>
    <col min="513" max="513" width="31.42578125" style="90" customWidth="1"/>
    <col min="514" max="514" width="10.85546875" style="90" customWidth="1"/>
    <col min="515" max="515" width="6.85546875" style="90" customWidth="1"/>
    <col min="516" max="516" width="6.7109375" style="90" customWidth="1"/>
    <col min="517" max="517" width="10.28515625" style="90" bestFit="1" customWidth="1"/>
    <col min="518" max="518" width="12.42578125" style="90" bestFit="1" customWidth="1"/>
    <col min="519" max="519" width="8.28515625" style="90" customWidth="1"/>
    <col min="520" max="520" width="6" style="90" customWidth="1"/>
    <col min="521" max="521" width="10.28515625" style="90" bestFit="1" customWidth="1"/>
    <col min="522" max="522" width="11.140625" style="90" bestFit="1" customWidth="1"/>
    <col min="523" max="523" width="22.7109375" style="90" customWidth="1"/>
    <col min="524" max="767" width="9.140625" style="90"/>
    <col min="768" max="768" width="5.140625" style="90" bestFit="1" customWidth="1"/>
    <col min="769" max="769" width="31.42578125" style="90" customWidth="1"/>
    <col min="770" max="770" width="10.85546875" style="90" customWidth="1"/>
    <col min="771" max="771" width="6.85546875" style="90" customWidth="1"/>
    <col min="772" max="772" width="6.7109375" style="90" customWidth="1"/>
    <col min="773" max="773" width="10.28515625" style="90" bestFit="1" customWidth="1"/>
    <col min="774" max="774" width="12.42578125" style="90" bestFit="1" customWidth="1"/>
    <col min="775" max="775" width="8.28515625" style="90" customWidth="1"/>
    <col min="776" max="776" width="6" style="90" customWidth="1"/>
    <col min="777" max="777" width="10.28515625" style="90" bestFit="1" customWidth="1"/>
    <col min="778" max="778" width="11.140625" style="90" bestFit="1" customWidth="1"/>
    <col min="779" max="779" width="22.7109375" style="90" customWidth="1"/>
    <col min="780" max="1023" width="9.140625" style="90"/>
    <col min="1024" max="1024" width="5.140625" style="90" bestFit="1" customWidth="1"/>
    <col min="1025" max="1025" width="31.42578125" style="90" customWidth="1"/>
    <col min="1026" max="1026" width="10.85546875" style="90" customWidth="1"/>
    <col min="1027" max="1027" width="6.85546875" style="90" customWidth="1"/>
    <col min="1028" max="1028" width="6.7109375" style="90" customWidth="1"/>
    <col min="1029" max="1029" width="10.28515625" style="90" bestFit="1" customWidth="1"/>
    <col min="1030" max="1030" width="12.42578125" style="90" bestFit="1" customWidth="1"/>
    <col min="1031" max="1031" width="8.28515625" style="90" customWidth="1"/>
    <col min="1032" max="1032" width="6" style="90" customWidth="1"/>
    <col min="1033" max="1033" width="10.28515625" style="90" bestFit="1" customWidth="1"/>
    <col min="1034" max="1034" width="11.140625" style="90" bestFit="1" customWidth="1"/>
    <col min="1035" max="1035" width="22.7109375" style="90" customWidth="1"/>
    <col min="1036" max="1279" width="9.140625" style="90"/>
    <col min="1280" max="1280" width="5.140625" style="90" bestFit="1" customWidth="1"/>
    <col min="1281" max="1281" width="31.42578125" style="90" customWidth="1"/>
    <col min="1282" max="1282" width="10.85546875" style="90" customWidth="1"/>
    <col min="1283" max="1283" width="6.85546875" style="90" customWidth="1"/>
    <col min="1284" max="1284" width="6.7109375" style="90" customWidth="1"/>
    <col min="1285" max="1285" width="10.28515625" style="90" bestFit="1" customWidth="1"/>
    <col min="1286" max="1286" width="12.42578125" style="90" bestFit="1" customWidth="1"/>
    <col min="1287" max="1287" width="8.28515625" style="90" customWidth="1"/>
    <col min="1288" max="1288" width="6" style="90" customWidth="1"/>
    <col min="1289" max="1289" width="10.28515625" style="90" bestFit="1" customWidth="1"/>
    <col min="1290" max="1290" width="11.140625" style="90" bestFit="1" customWidth="1"/>
    <col min="1291" max="1291" width="22.7109375" style="90" customWidth="1"/>
    <col min="1292" max="1535" width="9.140625" style="90"/>
    <col min="1536" max="1536" width="5.140625" style="90" bestFit="1" customWidth="1"/>
    <col min="1537" max="1537" width="31.42578125" style="90" customWidth="1"/>
    <col min="1538" max="1538" width="10.85546875" style="90" customWidth="1"/>
    <col min="1539" max="1539" width="6.85546875" style="90" customWidth="1"/>
    <col min="1540" max="1540" width="6.7109375" style="90" customWidth="1"/>
    <col min="1541" max="1541" width="10.28515625" style="90" bestFit="1" customWidth="1"/>
    <col min="1542" max="1542" width="12.42578125" style="90" bestFit="1" customWidth="1"/>
    <col min="1543" max="1543" width="8.28515625" style="90" customWidth="1"/>
    <col min="1544" max="1544" width="6" style="90" customWidth="1"/>
    <col min="1545" max="1545" width="10.28515625" style="90" bestFit="1" customWidth="1"/>
    <col min="1546" max="1546" width="11.140625" style="90" bestFit="1" customWidth="1"/>
    <col min="1547" max="1547" width="22.7109375" style="90" customWidth="1"/>
    <col min="1548" max="1791" width="9.140625" style="90"/>
    <col min="1792" max="1792" width="5.140625" style="90" bestFit="1" customWidth="1"/>
    <col min="1793" max="1793" width="31.42578125" style="90" customWidth="1"/>
    <col min="1794" max="1794" width="10.85546875" style="90" customWidth="1"/>
    <col min="1795" max="1795" width="6.85546875" style="90" customWidth="1"/>
    <col min="1796" max="1796" width="6.7109375" style="90" customWidth="1"/>
    <col min="1797" max="1797" width="10.28515625" style="90" bestFit="1" customWidth="1"/>
    <col min="1798" max="1798" width="12.42578125" style="90" bestFit="1" customWidth="1"/>
    <col min="1799" max="1799" width="8.28515625" style="90" customWidth="1"/>
    <col min="1800" max="1800" width="6" style="90" customWidth="1"/>
    <col min="1801" max="1801" width="10.28515625" style="90" bestFit="1" customWidth="1"/>
    <col min="1802" max="1802" width="11.140625" style="90" bestFit="1" customWidth="1"/>
    <col min="1803" max="1803" width="22.7109375" style="90" customWidth="1"/>
    <col min="1804" max="2047" width="9.140625" style="90"/>
    <col min="2048" max="2048" width="5.140625" style="90" bestFit="1" customWidth="1"/>
    <col min="2049" max="2049" width="31.42578125" style="90" customWidth="1"/>
    <col min="2050" max="2050" width="10.85546875" style="90" customWidth="1"/>
    <col min="2051" max="2051" width="6.85546875" style="90" customWidth="1"/>
    <col min="2052" max="2052" width="6.7109375" style="90" customWidth="1"/>
    <col min="2053" max="2053" width="10.28515625" style="90" bestFit="1" customWidth="1"/>
    <col min="2054" max="2054" width="12.42578125" style="90" bestFit="1" customWidth="1"/>
    <col min="2055" max="2055" width="8.28515625" style="90" customWidth="1"/>
    <col min="2056" max="2056" width="6" style="90" customWidth="1"/>
    <col min="2057" max="2057" width="10.28515625" style="90" bestFit="1" customWidth="1"/>
    <col min="2058" max="2058" width="11.140625" style="90" bestFit="1" customWidth="1"/>
    <col min="2059" max="2059" width="22.7109375" style="90" customWidth="1"/>
    <col min="2060" max="2303" width="9.140625" style="90"/>
    <col min="2304" max="2304" width="5.140625" style="90" bestFit="1" customWidth="1"/>
    <col min="2305" max="2305" width="31.42578125" style="90" customWidth="1"/>
    <col min="2306" max="2306" width="10.85546875" style="90" customWidth="1"/>
    <col min="2307" max="2307" width="6.85546875" style="90" customWidth="1"/>
    <col min="2308" max="2308" width="6.7109375" style="90" customWidth="1"/>
    <col min="2309" max="2309" width="10.28515625" style="90" bestFit="1" customWidth="1"/>
    <col min="2310" max="2310" width="12.42578125" style="90" bestFit="1" customWidth="1"/>
    <col min="2311" max="2311" width="8.28515625" style="90" customWidth="1"/>
    <col min="2312" max="2312" width="6" style="90" customWidth="1"/>
    <col min="2313" max="2313" width="10.28515625" style="90" bestFit="1" customWidth="1"/>
    <col min="2314" max="2314" width="11.140625" style="90" bestFit="1" customWidth="1"/>
    <col min="2315" max="2315" width="22.7109375" style="90" customWidth="1"/>
    <col min="2316" max="2559" width="9.140625" style="90"/>
    <col min="2560" max="2560" width="5.140625" style="90" bestFit="1" customWidth="1"/>
    <col min="2561" max="2561" width="31.42578125" style="90" customWidth="1"/>
    <col min="2562" max="2562" width="10.85546875" style="90" customWidth="1"/>
    <col min="2563" max="2563" width="6.85546875" style="90" customWidth="1"/>
    <col min="2564" max="2564" width="6.7109375" style="90" customWidth="1"/>
    <col min="2565" max="2565" width="10.28515625" style="90" bestFit="1" customWidth="1"/>
    <col min="2566" max="2566" width="12.42578125" style="90" bestFit="1" customWidth="1"/>
    <col min="2567" max="2567" width="8.28515625" style="90" customWidth="1"/>
    <col min="2568" max="2568" width="6" style="90" customWidth="1"/>
    <col min="2569" max="2569" width="10.28515625" style="90" bestFit="1" customWidth="1"/>
    <col min="2570" max="2570" width="11.140625" style="90" bestFit="1" customWidth="1"/>
    <col min="2571" max="2571" width="22.7109375" style="90" customWidth="1"/>
    <col min="2572" max="2815" width="9.140625" style="90"/>
    <col min="2816" max="2816" width="5.140625" style="90" bestFit="1" customWidth="1"/>
    <col min="2817" max="2817" width="31.42578125" style="90" customWidth="1"/>
    <col min="2818" max="2818" width="10.85546875" style="90" customWidth="1"/>
    <col min="2819" max="2819" width="6.85546875" style="90" customWidth="1"/>
    <col min="2820" max="2820" width="6.7109375" style="90" customWidth="1"/>
    <col min="2821" max="2821" width="10.28515625" style="90" bestFit="1" customWidth="1"/>
    <col min="2822" max="2822" width="12.42578125" style="90" bestFit="1" customWidth="1"/>
    <col min="2823" max="2823" width="8.28515625" style="90" customWidth="1"/>
    <col min="2824" max="2824" width="6" style="90" customWidth="1"/>
    <col min="2825" max="2825" width="10.28515625" style="90" bestFit="1" customWidth="1"/>
    <col min="2826" max="2826" width="11.140625" style="90" bestFit="1" customWidth="1"/>
    <col min="2827" max="2827" width="22.7109375" style="90" customWidth="1"/>
    <col min="2828" max="3071" width="9.140625" style="90"/>
    <col min="3072" max="3072" width="5.140625" style="90" bestFit="1" customWidth="1"/>
    <col min="3073" max="3073" width="31.42578125" style="90" customWidth="1"/>
    <col min="3074" max="3074" width="10.85546875" style="90" customWidth="1"/>
    <col min="3075" max="3075" width="6.85546875" style="90" customWidth="1"/>
    <col min="3076" max="3076" width="6.7109375" style="90" customWidth="1"/>
    <col min="3077" max="3077" width="10.28515625" style="90" bestFit="1" customWidth="1"/>
    <col min="3078" max="3078" width="12.42578125" style="90" bestFit="1" customWidth="1"/>
    <col min="3079" max="3079" width="8.28515625" style="90" customWidth="1"/>
    <col min="3080" max="3080" width="6" style="90" customWidth="1"/>
    <col min="3081" max="3081" width="10.28515625" style="90" bestFit="1" customWidth="1"/>
    <col min="3082" max="3082" width="11.140625" style="90" bestFit="1" customWidth="1"/>
    <col min="3083" max="3083" width="22.7109375" style="90" customWidth="1"/>
    <col min="3084" max="3327" width="9.140625" style="90"/>
    <col min="3328" max="3328" width="5.140625" style="90" bestFit="1" customWidth="1"/>
    <col min="3329" max="3329" width="31.42578125" style="90" customWidth="1"/>
    <col min="3330" max="3330" width="10.85546875" style="90" customWidth="1"/>
    <col min="3331" max="3331" width="6.85546875" style="90" customWidth="1"/>
    <col min="3332" max="3332" width="6.7109375" style="90" customWidth="1"/>
    <col min="3333" max="3333" width="10.28515625" style="90" bestFit="1" customWidth="1"/>
    <col min="3334" max="3334" width="12.42578125" style="90" bestFit="1" customWidth="1"/>
    <col min="3335" max="3335" width="8.28515625" style="90" customWidth="1"/>
    <col min="3336" max="3336" width="6" style="90" customWidth="1"/>
    <col min="3337" max="3337" width="10.28515625" style="90" bestFit="1" customWidth="1"/>
    <col min="3338" max="3338" width="11.140625" style="90" bestFit="1" customWidth="1"/>
    <col min="3339" max="3339" width="22.7109375" style="90" customWidth="1"/>
    <col min="3340" max="3583" width="9.140625" style="90"/>
    <col min="3584" max="3584" width="5.140625" style="90" bestFit="1" customWidth="1"/>
    <col min="3585" max="3585" width="31.42578125" style="90" customWidth="1"/>
    <col min="3586" max="3586" width="10.85546875" style="90" customWidth="1"/>
    <col min="3587" max="3587" width="6.85546875" style="90" customWidth="1"/>
    <col min="3588" max="3588" width="6.7109375" style="90" customWidth="1"/>
    <col min="3589" max="3589" width="10.28515625" style="90" bestFit="1" customWidth="1"/>
    <col min="3590" max="3590" width="12.42578125" style="90" bestFit="1" customWidth="1"/>
    <col min="3591" max="3591" width="8.28515625" style="90" customWidth="1"/>
    <col min="3592" max="3592" width="6" style="90" customWidth="1"/>
    <col min="3593" max="3593" width="10.28515625" style="90" bestFit="1" customWidth="1"/>
    <col min="3594" max="3594" width="11.140625" style="90" bestFit="1" customWidth="1"/>
    <col min="3595" max="3595" width="22.7109375" style="90" customWidth="1"/>
    <col min="3596" max="3839" width="9.140625" style="90"/>
    <col min="3840" max="3840" width="5.140625" style="90" bestFit="1" customWidth="1"/>
    <col min="3841" max="3841" width="31.42578125" style="90" customWidth="1"/>
    <col min="3842" max="3842" width="10.85546875" style="90" customWidth="1"/>
    <col min="3843" max="3843" width="6.85546875" style="90" customWidth="1"/>
    <col min="3844" max="3844" width="6.7109375" style="90" customWidth="1"/>
    <col min="3845" max="3845" width="10.28515625" style="90" bestFit="1" customWidth="1"/>
    <col min="3846" max="3846" width="12.42578125" style="90" bestFit="1" customWidth="1"/>
    <col min="3847" max="3847" width="8.28515625" style="90" customWidth="1"/>
    <col min="3848" max="3848" width="6" style="90" customWidth="1"/>
    <col min="3849" max="3849" width="10.28515625" style="90" bestFit="1" customWidth="1"/>
    <col min="3850" max="3850" width="11.140625" style="90" bestFit="1" customWidth="1"/>
    <col min="3851" max="3851" width="22.7109375" style="90" customWidth="1"/>
    <col min="3852" max="4095" width="9.140625" style="90"/>
    <col min="4096" max="4096" width="5.140625" style="90" bestFit="1" customWidth="1"/>
    <col min="4097" max="4097" width="31.42578125" style="90" customWidth="1"/>
    <col min="4098" max="4098" width="10.85546875" style="90" customWidth="1"/>
    <col min="4099" max="4099" width="6.85546875" style="90" customWidth="1"/>
    <col min="4100" max="4100" width="6.7109375" style="90" customWidth="1"/>
    <col min="4101" max="4101" width="10.28515625" style="90" bestFit="1" customWidth="1"/>
    <col min="4102" max="4102" width="12.42578125" style="90" bestFit="1" customWidth="1"/>
    <col min="4103" max="4103" width="8.28515625" style="90" customWidth="1"/>
    <col min="4104" max="4104" width="6" style="90" customWidth="1"/>
    <col min="4105" max="4105" width="10.28515625" style="90" bestFit="1" customWidth="1"/>
    <col min="4106" max="4106" width="11.140625" style="90" bestFit="1" customWidth="1"/>
    <col min="4107" max="4107" width="22.7109375" style="90" customWidth="1"/>
    <col min="4108" max="4351" width="9.140625" style="90"/>
    <col min="4352" max="4352" width="5.140625" style="90" bestFit="1" customWidth="1"/>
    <col min="4353" max="4353" width="31.42578125" style="90" customWidth="1"/>
    <col min="4354" max="4354" width="10.85546875" style="90" customWidth="1"/>
    <col min="4355" max="4355" width="6.85546875" style="90" customWidth="1"/>
    <col min="4356" max="4356" width="6.7109375" style="90" customWidth="1"/>
    <col min="4357" max="4357" width="10.28515625" style="90" bestFit="1" customWidth="1"/>
    <col min="4358" max="4358" width="12.42578125" style="90" bestFit="1" customWidth="1"/>
    <col min="4359" max="4359" width="8.28515625" style="90" customWidth="1"/>
    <col min="4360" max="4360" width="6" style="90" customWidth="1"/>
    <col min="4361" max="4361" width="10.28515625" style="90" bestFit="1" customWidth="1"/>
    <col min="4362" max="4362" width="11.140625" style="90" bestFit="1" customWidth="1"/>
    <col min="4363" max="4363" width="22.7109375" style="90" customWidth="1"/>
    <col min="4364" max="4607" width="9.140625" style="90"/>
    <col min="4608" max="4608" width="5.140625" style="90" bestFit="1" customWidth="1"/>
    <col min="4609" max="4609" width="31.42578125" style="90" customWidth="1"/>
    <col min="4610" max="4610" width="10.85546875" style="90" customWidth="1"/>
    <col min="4611" max="4611" width="6.85546875" style="90" customWidth="1"/>
    <col min="4612" max="4612" width="6.7109375" style="90" customWidth="1"/>
    <col min="4613" max="4613" width="10.28515625" style="90" bestFit="1" customWidth="1"/>
    <col min="4614" max="4614" width="12.42578125" style="90" bestFit="1" customWidth="1"/>
    <col min="4615" max="4615" width="8.28515625" style="90" customWidth="1"/>
    <col min="4616" max="4616" width="6" style="90" customWidth="1"/>
    <col min="4617" max="4617" width="10.28515625" style="90" bestFit="1" customWidth="1"/>
    <col min="4618" max="4618" width="11.140625" style="90" bestFit="1" customWidth="1"/>
    <col min="4619" max="4619" width="22.7109375" style="90" customWidth="1"/>
    <col min="4620" max="4863" width="9.140625" style="90"/>
    <col min="4864" max="4864" width="5.140625" style="90" bestFit="1" customWidth="1"/>
    <col min="4865" max="4865" width="31.42578125" style="90" customWidth="1"/>
    <col min="4866" max="4866" width="10.85546875" style="90" customWidth="1"/>
    <col min="4867" max="4867" width="6.85546875" style="90" customWidth="1"/>
    <col min="4868" max="4868" width="6.7109375" style="90" customWidth="1"/>
    <col min="4869" max="4869" width="10.28515625" style="90" bestFit="1" customWidth="1"/>
    <col min="4870" max="4870" width="12.42578125" style="90" bestFit="1" customWidth="1"/>
    <col min="4871" max="4871" width="8.28515625" style="90" customWidth="1"/>
    <col min="4872" max="4872" width="6" style="90" customWidth="1"/>
    <col min="4873" max="4873" width="10.28515625" style="90" bestFit="1" customWidth="1"/>
    <col min="4874" max="4874" width="11.140625" style="90" bestFit="1" customWidth="1"/>
    <col min="4875" max="4875" width="22.7109375" style="90" customWidth="1"/>
    <col min="4876" max="5119" width="9.140625" style="90"/>
    <col min="5120" max="5120" width="5.140625" style="90" bestFit="1" customWidth="1"/>
    <col min="5121" max="5121" width="31.42578125" style="90" customWidth="1"/>
    <col min="5122" max="5122" width="10.85546875" style="90" customWidth="1"/>
    <col min="5123" max="5123" width="6.85546875" style="90" customWidth="1"/>
    <col min="5124" max="5124" width="6.7109375" style="90" customWidth="1"/>
    <col min="5125" max="5125" width="10.28515625" style="90" bestFit="1" customWidth="1"/>
    <col min="5126" max="5126" width="12.42578125" style="90" bestFit="1" customWidth="1"/>
    <col min="5127" max="5127" width="8.28515625" style="90" customWidth="1"/>
    <col min="5128" max="5128" width="6" style="90" customWidth="1"/>
    <col min="5129" max="5129" width="10.28515625" style="90" bestFit="1" customWidth="1"/>
    <col min="5130" max="5130" width="11.140625" style="90" bestFit="1" customWidth="1"/>
    <col min="5131" max="5131" width="22.7109375" style="90" customWidth="1"/>
    <col min="5132" max="5375" width="9.140625" style="90"/>
    <col min="5376" max="5376" width="5.140625" style="90" bestFit="1" customWidth="1"/>
    <col min="5377" max="5377" width="31.42578125" style="90" customWidth="1"/>
    <col min="5378" max="5378" width="10.85546875" style="90" customWidth="1"/>
    <col min="5379" max="5379" width="6.85546875" style="90" customWidth="1"/>
    <col min="5380" max="5380" width="6.7109375" style="90" customWidth="1"/>
    <col min="5381" max="5381" width="10.28515625" style="90" bestFit="1" customWidth="1"/>
    <col min="5382" max="5382" width="12.42578125" style="90" bestFit="1" customWidth="1"/>
    <col min="5383" max="5383" width="8.28515625" style="90" customWidth="1"/>
    <col min="5384" max="5384" width="6" style="90" customWidth="1"/>
    <col min="5385" max="5385" width="10.28515625" style="90" bestFit="1" customWidth="1"/>
    <col min="5386" max="5386" width="11.140625" style="90" bestFit="1" customWidth="1"/>
    <col min="5387" max="5387" width="22.7109375" style="90" customWidth="1"/>
    <col min="5388" max="5631" width="9.140625" style="90"/>
    <col min="5632" max="5632" width="5.140625" style="90" bestFit="1" customWidth="1"/>
    <col min="5633" max="5633" width="31.42578125" style="90" customWidth="1"/>
    <col min="5634" max="5634" width="10.85546875" style="90" customWidth="1"/>
    <col min="5635" max="5635" width="6.85546875" style="90" customWidth="1"/>
    <col min="5636" max="5636" width="6.7109375" style="90" customWidth="1"/>
    <col min="5637" max="5637" width="10.28515625" style="90" bestFit="1" customWidth="1"/>
    <col min="5638" max="5638" width="12.42578125" style="90" bestFit="1" customWidth="1"/>
    <col min="5639" max="5639" width="8.28515625" style="90" customWidth="1"/>
    <col min="5640" max="5640" width="6" style="90" customWidth="1"/>
    <col min="5641" max="5641" width="10.28515625" style="90" bestFit="1" customWidth="1"/>
    <col min="5642" max="5642" width="11.140625" style="90" bestFit="1" customWidth="1"/>
    <col min="5643" max="5643" width="22.7109375" style="90" customWidth="1"/>
    <col min="5644" max="5887" width="9.140625" style="90"/>
    <col min="5888" max="5888" width="5.140625" style="90" bestFit="1" customWidth="1"/>
    <col min="5889" max="5889" width="31.42578125" style="90" customWidth="1"/>
    <col min="5890" max="5890" width="10.85546875" style="90" customWidth="1"/>
    <col min="5891" max="5891" width="6.85546875" style="90" customWidth="1"/>
    <col min="5892" max="5892" width="6.7109375" style="90" customWidth="1"/>
    <col min="5893" max="5893" width="10.28515625" style="90" bestFit="1" customWidth="1"/>
    <col min="5894" max="5894" width="12.42578125" style="90" bestFit="1" customWidth="1"/>
    <col min="5895" max="5895" width="8.28515625" style="90" customWidth="1"/>
    <col min="5896" max="5896" width="6" style="90" customWidth="1"/>
    <col min="5897" max="5897" width="10.28515625" style="90" bestFit="1" customWidth="1"/>
    <col min="5898" max="5898" width="11.140625" style="90" bestFit="1" customWidth="1"/>
    <col min="5899" max="5899" width="22.7109375" style="90" customWidth="1"/>
    <col min="5900" max="6143" width="9.140625" style="90"/>
    <col min="6144" max="6144" width="5.140625" style="90" bestFit="1" customWidth="1"/>
    <col min="6145" max="6145" width="31.42578125" style="90" customWidth="1"/>
    <col min="6146" max="6146" width="10.85546875" style="90" customWidth="1"/>
    <col min="6147" max="6147" width="6.85546875" style="90" customWidth="1"/>
    <col min="6148" max="6148" width="6.7109375" style="90" customWidth="1"/>
    <col min="6149" max="6149" width="10.28515625" style="90" bestFit="1" customWidth="1"/>
    <col min="6150" max="6150" width="12.42578125" style="90" bestFit="1" customWidth="1"/>
    <col min="6151" max="6151" width="8.28515625" style="90" customWidth="1"/>
    <col min="6152" max="6152" width="6" style="90" customWidth="1"/>
    <col min="6153" max="6153" width="10.28515625" style="90" bestFit="1" customWidth="1"/>
    <col min="6154" max="6154" width="11.140625" style="90" bestFit="1" customWidth="1"/>
    <col min="6155" max="6155" width="22.7109375" style="90" customWidth="1"/>
    <col min="6156" max="6399" width="9.140625" style="90"/>
    <col min="6400" max="6400" width="5.140625" style="90" bestFit="1" customWidth="1"/>
    <col min="6401" max="6401" width="31.42578125" style="90" customWidth="1"/>
    <col min="6402" max="6402" width="10.85546875" style="90" customWidth="1"/>
    <col min="6403" max="6403" width="6.85546875" style="90" customWidth="1"/>
    <col min="6404" max="6404" width="6.7109375" style="90" customWidth="1"/>
    <col min="6405" max="6405" width="10.28515625" style="90" bestFit="1" customWidth="1"/>
    <col min="6406" max="6406" width="12.42578125" style="90" bestFit="1" customWidth="1"/>
    <col min="6407" max="6407" width="8.28515625" style="90" customWidth="1"/>
    <col min="6408" max="6408" width="6" style="90" customWidth="1"/>
    <col min="6409" max="6409" width="10.28515625" style="90" bestFit="1" customWidth="1"/>
    <col min="6410" max="6410" width="11.140625" style="90" bestFit="1" customWidth="1"/>
    <col min="6411" max="6411" width="22.7109375" style="90" customWidth="1"/>
    <col min="6412" max="6655" width="9.140625" style="90"/>
    <col min="6656" max="6656" width="5.140625" style="90" bestFit="1" customWidth="1"/>
    <col min="6657" max="6657" width="31.42578125" style="90" customWidth="1"/>
    <col min="6658" max="6658" width="10.85546875" style="90" customWidth="1"/>
    <col min="6659" max="6659" width="6.85546875" style="90" customWidth="1"/>
    <col min="6660" max="6660" width="6.7109375" style="90" customWidth="1"/>
    <col min="6661" max="6661" width="10.28515625" style="90" bestFit="1" customWidth="1"/>
    <col min="6662" max="6662" width="12.42578125" style="90" bestFit="1" customWidth="1"/>
    <col min="6663" max="6663" width="8.28515625" style="90" customWidth="1"/>
    <col min="6664" max="6664" width="6" style="90" customWidth="1"/>
    <col min="6665" max="6665" width="10.28515625" style="90" bestFit="1" customWidth="1"/>
    <col min="6666" max="6666" width="11.140625" style="90" bestFit="1" customWidth="1"/>
    <col min="6667" max="6667" width="22.7109375" style="90" customWidth="1"/>
    <col min="6668" max="6911" width="9.140625" style="90"/>
    <col min="6912" max="6912" width="5.140625" style="90" bestFit="1" customWidth="1"/>
    <col min="6913" max="6913" width="31.42578125" style="90" customWidth="1"/>
    <col min="6914" max="6914" width="10.85546875" style="90" customWidth="1"/>
    <col min="6915" max="6915" width="6.85546875" style="90" customWidth="1"/>
    <col min="6916" max="6916" width="6.7109375" style="90" customWidth="1"/>
    <col min="6917" max="6917" width="10.28515625" style="90" bestFit="1" customWidth="1"/>
    <col min="6918" max="6918" width="12.42578125" style="90" bestFit="1" customWidth="1"/>
    <col min="6919" max="6919" width="8.28515625" style="90" customWidth="1"/>
    <col min="6920" max="6920" width="6" style="90" customWidth="1"/>
    <col min="6921" max="6921" width="10.28515625" style="90" bestFit="1" customWidth="1"/>
    <col min="6922" max="6922" width="11.140625" style="90" bestFit="1" customWidth="1"/>
    <col min="6923" max="6923" width="22.7109375" style="90" customWidth="1"/>
    <col min="6924" max="7167" width="9.140625" style="90"/>
    <col min="7168" max="7168" width="5.140625" style="90" bestFit="1" customWidth="1"/>
    <col min="7169" max="7169" width="31.42578125" style="90" customWidth="1"/>
    <col min="7170" max="7170" width="10.85546875" style="90" customWidth="1"/>
    <col min="7171" max="7171" width="6.85546875" style="90" customWidth="1"/>
    <col min="7172" max="7172" width="6.7109375" style="90" customWidth="1"/>
    <col min="7173" max="7173" width="10.28515625" style="90" bestFit="1" customWidth="1"/>
    <col min="7174" max="7174" width="12.42578125" style="90" bestFit="1" customWidth="1"/>
    <col min="7175" max="7175" width="8.28515625" style="90" customWidth="1"/>
    <col min="7176" max="7176" width="6" style="90" customWidth="1"/>
    <col min="7177" max="7177" width="10.28515625" style="90" bestFit="1" customWidth="1"/>
    <col min="7178" max="7178" width="11.140625" style="90" bestFit="1" customWidth="1"/>
    <col min="7179" max="7179" width="22.7109375" style="90" customWidth="1"/>
    <col min="7180" max="7423" width="9.140625" style="90"/>
    <col min="7424" max="7424" width="5.140625" style="90" bestFit="1" customWidth="1"/>
    <col min="7425" max="7425" width="31.42578125" style="90" customWidth="1"/>
    <col min="7426" max="7426" width="10.85546875" style="90" customWidth="1"/>
    <col min="7427" max="7427" width="6.85546875" style="90" customWidth="1"/>
    <col min="7428" max="7428" width="6.7109375" style="90" customWidth="1"/>
    <col min="7429" max="7429" width="10.28515625" style="90" bestFit="1" customWidth="1"/>
    <col min="7430" max="7430" width="12.42578125" style="90" bestFit="1" customWidth="1"/>
    <col min="7431" max="7431" width="8.28515625" style="90" customWidth="1"/>
    <col min="7432" max="7432" width="6" style="90" customWidth="1"/>
    <col min="7433" max="7433" width="10.28515625" style="90" bestFit="1" customWidth="1"/>
    <col min="7434" max="7434" width="11.140625" style="90" bestFit="1" customWidth="1"/>
    <col min="7435" max="7435" width="22.7109375" style="90" customWidth="1"/>
    <col min="7436" max="7679" width="9.140625" style="90"/>
    <col min="7680" max="7680" width="5.140625" style="90" bestFit="1" customWidth="1"/>
    <col min="7681" max="7681" width="31.42578125" style="90" customWidth="1"/>
    <col min="7682" max="7682" width="10.85546875" style="90" customWidth="1"/>
    <col min="7683" max="7683" width="6.85546875" style="90" customWidth="1"/>
    <col min="7684" max="7684" width="6.7109375" style="90" customWidth="1"/>
    <col min="7685" max="7685" width="10.28515625" style="90" bestFit="1" customWidth="1"/>
    <col min="7686" max="7686" width="12.42578125" style="90" bestFit="1" customWidth="1"/>
    <col min="7687" max="7687" width="8.28515625" style="90" customWidth="1"/>
    <col min="7688" max="7688" width="6" style="90" customWidth="1"/>
    <col min="7689" max="7689" width="10.28515625" style="90" bestFit="1" customWidth="1"/>
    <col min="7690" max="7690" width="11.140625" style="90" bestFit="1" customWidth="1"/>
    <col min="7691" max="7691" width="22.7109375" style="90" customWidth="1"/>
    <col min="7692" max="7935" width="9.140625" style="90"/>
    <col min="7936" max="7936" width="5.140625" style="90" bestFit="1" customWidth="1"/>
    <col min="7937" max="7937" width="31.42578125" style="90" customWidth="1"/>
    <col min="7938" max="7938" width="10.85546875" style="90" customWidth="1"/>
    <col min="7939" max="7939" width="6.85546875" style="90" customWidth="1"/>
    <col min="7940" max="7940" width="6.7109375" style="90" customWidth="1"/>
    <col min="7941" max="7941" width="10.28515625" style="90" bestFit="1" customWidth="1"/>
    <col min="7942" max="7942" width="12.42578125" style="90" bestFit="1" customWidth="1"/>
    <col min="7943" max="7943" width="8.28515625" style="90" customWidth="1"/>
    <col min="7944" max="7944" width="6" style="90" customWidth="1"/>
    <col min="7945" max="7945" width="10.28515625" style="90" bestFit="1" customWidth="1"/>
    <col min="7946" max="7946" width="11.140625" style="90" bestFit="1" customWidth="1"/>
    <col min="7947" max="7947" width="22.7109375" style="90" customWidth="1"/>
    <col min="7948" max="8191" width="9.140625" style="90"/>
    <col min="8192" max="8192" width="5.140625" style="90" bestFit="1" customWidth="1"/>
    <col min="8193" max="8193" width="31.42578125" style="90" customWidth="1"/>
    <col min="8194" max="8194" width="10.85546875" style="90" customWidth="1"/>
    <col min="8195" max="8195" width="6.85546875" style="90" customWidth="1"/>
    <col min="8196" max="8196" width="6.7109375" style="90" customWidth="1"/>
    <col min="8197" max="8197" width="10.28515625" style="90" bestFit="1" customWidth="1"/>
    <col min="8198" max="8198" width="12.42578125" style="90" bestFit="1" customWidth="1"/>
    <col min="8199" max="8199" width="8.28515625" style="90" customWidth="1"/>
    <col min="8200" max="8200" width="6" style="90" customWidth="1"/>
    <col min="8201" max="8201" width="10.28515625" style="90" bestFit="1" customWidth="1"/>
    <col min="8202" max="8202" width="11.140625" style="90" bestFit="1" customWidth="1"/>
    <col min="8203" max="8203" width="22.7109375" style="90" customWidth="1"/>
    <col min="8204" max="8447" width="9.140625" style="90"/>
    <col min="8448" max="8448" width="5.140625" style="90" bestFit="1" customWidth="1"/>
    <col min="8449" max="8449" width="31.42578125" style="90" customWidth="1"/>
    <col min="8450" max="8450" width="10.85546875" style="90" customWidth="1"/>
    <col min="8451" max="8451" width="6.85546875" style="90" customWidth="1"/>
    <col min="8452" max="8452" width="6.7109375" style="90" customWidth="1"/>
    <col min="8453" max="8453" width="10.28515625" style="90" bestFit="1" customWidth="1"/>
    <col min="8454" max="8454" width="12.42578125" style="90" bestFit="1" customWidth="1"/>
    <col min="8455" max="8455" width="8.28515625" style="90" customWidth="1"/>
    <col min="8456" max="8456" width="6" style="90" customWidth="1"/>
    <col min="8457" max="8457" width="10.28515625" style="90" bestFit="1" customWidth="1"/>
    <col min="8458" max="8458" width="11.140625" style="90" bestFit="1" customWidth="1"/>
    <col min="8459" max="8459" width="22.7109375" style="90" customWidth="1"/>
    <col min="8460" max="8703" width="9.140625" style="90"/>
    <col min="8704" max="8704" width="5.140625" style="90" bestFit="1" customWidth="1"/>
    <col min="8705" max="8705" width="31.42578125" style="90" customWidth="1"/>
    <col min="8706" max="8706" width="10.85546875" style="90" customWidth="1"/>
    <col min="8707" max="8707" width="6.85546875" style="90" customWidth="1"/>
    <col min="8708" max="8708" width="6.7109375" style="90" customWidth="1"/>
    <col min="8709" max="8709" width="10.28515625" style="90" bestFit="1" customWidth="1"/>
    <col min="8710" max="8710" width="12.42578125" style="90" bestFit="1" customWidth="1"/>
    <col min="8711" max="8711" width="8.28515625" style="90" customWidth="1"/>
    <col min="8712" max="8712" width="6" style="90" customWidth="1"/>
    <col min="8713" max="8713" width="10.28515625" style="90" bestFit="1" customWidth="1"/>
    <col min="8714" max="8714" width="11.140625" style="90" bestFit="1" customWidth="1"/>
    <col min="8715" max="8715" width="22.7109375" style="90" customWidth="1"/>
    <col min="8716" max="8959" width="9.140625" style="90"/>
    <col min="8960" max="8960" width="5.140625" style="90" bestFit="1" customWidth="1"/>
    <col min="8961" max="8961" width="31.42578125" style="90" customWidth="1"/>
    <col min="8962" max="8962" width="10.85546875" style="90" customWidth="1"/>
    <col min="8963" max="8963" width="6.85546875" style="90" customWidth="1"/>
    <col min="8964" max="8964" width="6.7109375" style="90" customWidth="1"/>
    <col min="8965" max="8965" width="10.28515625" style="90" bestFit="1" customWidth="1"/>
    <col min="8966" max="8966" width="12.42578125" style="90" bestFit="1" customWidth="1"/>
    <col min="8967" max="8967" width="8.28515625" style="90" customWidth="1"/>
    <col min="8968" max="8968" width="6" style="90" customWidth="1"/>
    <col min="8969" max="8969" width="10.28515625" style="90" bestFit="1" customWidth="1"/>
    <col min="8970" max="8970" width="11.140625" style="90" bestFit="1" customWidth="1"/>
    <col min="8971" max="8971" width="22.7109375" style="90" customWidth="1"/>
    <col min="8972" max="9215" width="9.140625" style="90"/>
    <col min="9216" max="9216" width="5.140625" style="90" bestFit="1" customWidth="1"/>
    <col min="9217" max="9217" width="31.42578125" style="90" customWidth="1"/>
    <col min="9218" max="9218" width="10.85546875" style="90" customWidth="1"/>
    <col min="9219" max="9219" width="6.85546875" style="90" customWidth="1"/>
    <col min="9220" max="9220" width="6.7109375" style="90" customWidth="1"/>
    <col min="9221" max="9221" width="10.28515625" style="90" bestFit="1" customWidth="1"/>
    <col min="9222" max="9222" width="12.42578125" style="90" bestFit="1" customWidth="1"/>
    <col min="9223" max="9223" width="8.28515625" style="90" customWidth="1"/>
    <col min="9224" max="9224" width="6" style="90" customWidth="1"/>
    <col min="9225" max="9225" width="10.28515625" style="90" bestFit="1" customWidth="1"/>
    <col min="9226" max="9226" width="11.140625" style="90" bestFit="1" customWidth="1"/>
    <col min="9227" max="9227" width="22.7109375" style="90" customWidth="1"/>
    <col min="9228" max="9471" width="9.140625" style="90"/>
    <col min="9472" max="9472" width="5.140625" style="90" bestFit="1" customWidth="1"/>
    <col min="9473" max="9473" width="31.42578125" style="90" customWidth="1"/>
    <col min="9474" max="9474" width="10.85546875" style="90" customWidth="1"/>
    <col min="9475" max="9475" width="6.85546875" style="90" customWidth="1"/>
    <col min="9476" max="9476" width="6.7109375" style="90" customWidth="1"/>
    <col min="9477" max="9477" width="10.28515625" style="90" bestFit="1" customWidth="1"/>
    <col min="9478" max="9478" width="12.42578125" style="90" bestFit="1" customWidth="1"/>
    <col min="9479" max="9479" width="8.28515625" style="90" customWidth="1"/>
    <col min="9480" max="9480" width="6" style="90" customWidth="1"/>
    <col min="9481" max="9481" width="10.28515625" style="90" bestFit="1" customWidth="1"/>
    <col min="9482" max="9482" width="11.140625" style="90" bestFit="1" customWidth="1"/>
    <col min="9483" max="9483" width="22.7109375" style="90" customWidth="1"/>
    <col min="9484" max="9727" width="9.140625" style="90"/>
    <col min="9728" max="9728" width="5.140625" style="90" bestFit="1" customWidth="1"/>
    <col min="9729" max="9729" width="31.42578125" style="90" customWidth="1"/>
    <col min="9730" max="9730" width="10.85546875" style="90" customWidth="1"/>
    <col min="9731" max="9731" width="6.85546875" style="90" customWidth="1"/>
    <col min="9732" max="9732" width="6.7109375" style="90" customWidth="1"/>
    <col min="9733" max="9733" width="10.28515625" style="90" bestFit="1" customWidth="1"/>
    <col min="9734" max="9734" width="12.42578125" style="90" bestFit="1" customWidth="1"/>
    <col min="9735" max="9735" width="8.28515625" style="90" customWidth="1"/>
    <col min="9736" max="9736" width="6" style="90" customWidth="1"/>
    <col min="9737" max="9737" width="10.28515625" style="90" bestFit="1" customWidth="1"/>
    <col min="9738" max="9738" width="11.140625" style="90" bestFit="1" customWidth="1"/>
    <col min="9739" max="9739" width="22.7109375" style="90" customWidth="1"/>
    <col min="9740" max="9983" width="9.140625" style="90"/>
    <col min="9984" max="9984" width="5.140625" style="90" bestFit="1" customWidth="1"/>
    <col min="9985" max="9985" width="31.42578125" style="90" customWidth="1"/>
    <col min="9986" max="9986" width="10.85546875" style="90" customWidth="1"/>
    <col min="9987" max="9987" width="6.85546875" style="90" customWidth="1"/>
    <col min="9988" max="9988" width="6.7109375" style="90" customWidth="1"/>
    <col min="9989" max="9989" width="10.28515625" style="90" bestFit="1" customWidth="1"/>
    <col min="9990" max="9990" width="12.42578125" style="90" bestFit="1" customWidth="1"/>
    <col min="9991" max="9991" width="8.28515625" style="90" customWidth="1"/>
    <col min="9992" max="9992" width="6" style="90" customWidth="1"/>
    <col min="9993" max="9993" width="10.28515625" style="90" bestFit="1" customWidth="1"/>
    <col min="9994" max="9994" width="11.140625" style="90" bestFit="1" customWidth="1"/>
    <col min="9995" max="9995" width="22.7109375" style="90" customWidth="1"/>
    <col min="9996" max="10239" width="9.140625" style="90"/>
    <col min="10240" max="10240" width="5.140625" style="90" bestFit="1" customWidth="1"/>
    <col min="10241" max="10241" width="31.42578125" style="90" customWidth="1"/>
    <col min="10242" max="10242" width="10.85546875" style="90" customWidth="1"/>
    <col min="10243" max="10243" width="6.85546875" style="90" customWidth="1"/>
    <col min="10244" max="10244" width="6.7109375" style="90" customWidth="1"/>
    <col min="10245" max="10245" width="10.28515625" style="90" bestFit="1" customWidth="1"/>
    <col min="10246" max="10246" width="12.42578125" style="90" bestFit="1" customWidth="1"/>
    <col min="10247" max="10247" width="8.28515625" style="90" customWidth="1"/>
    <col min="10248" max="10248" width="6" style="90" customWidth="1"/>
    <col min="10249" max="10249" width="10.28515625" style="90" bestFit="1" customWidth="1"/>
    <col min="10250" max="10250" width="11.140625" style="90" bestFit="1" customWidth="1"/>
    <col min="10251" max="10251" width="22.7109375" style="90" customWidth="1"/>
    <col min="10252" max="10495" width="9.140625" style="90"/>
    <col min="10496" max="10496" width="5.140625" style="90" bestFit="1" customWidth="1"/>
    <col min="10497" max="10497" width="31.42578125" style="90" customWidth="1"/>
    <col min="10498" max="10498" width="10.85546875" style="90" customWidth="1"/>
    <col min="10499" max="10499" width="6.85546875" style="90" customWidth="1"/>
    <col min="10500" max="10500" width="6.7109375" style="90" customWidth="1"/>
    <col min="10501" max="10501" width="10.28515625" style="90" bestFit="1" customWidth="1"/>
    <col min="10502" max="10502" width="12.42578125" style="90" bestFit="1" customWidth="1"/>
    <col min="10503" max="10503" width="8.28515625" style="90" customWidth="1"/>
    <col min="10504" max="10504" width="6" style="90" customWidth="1"/>
    <col min="10505" max="10505" width="10.28515625" style="90" bestFit="1" customWidth="1"/>
    <col min="10506" max="10506" width="11.140625" style="90" bestFit="1" customWidth="1"/>
    <col min="10507" max="10507" width="22.7109375" style="90" customWidth="1"/>
    <col min="10508" max="10751" width="9.140625" style="90"/>
    <col min="10752" max="10752" width="5.140625" style="90" bestFit="1" customWidth="1"/>
    <col min="10753" max="10753" width="31.42578125" style="90" customWidth="1"/>
    <col min="10754" max="10754" width="10.85546875" style="90" customWidth="1"/>
    <col min="10755" max="10755" width="6.85546875" style="90" customWidth="1"/>
    <col min="10756" max="10756" width="6.7109375" style="90" customWidth="1"/>
    <col min="10757" max="10757" width="10.28515625" style="90" bestFit="1" customWidth="1"/>
    <col min="10758" max="10758" width="12.42578125" style="90" bestFit="1" customWidth="1"/>
    <col min="10759" max="10759" width="8.28515625" style="90" customWidth="1"/>
    <col min="10760" max="10760" width="6" style="90" customWidth="1"/>
    <col min="10761" max="10761" width="10.28515625" style="90" bestFit="1" customWidth="1"/>
    <col min="10762" max="10762" width="11.140625" style="90" bestFit="1" customWidth="1"/>
    <col min="10763" max="10763" width="22.7109375" style="90" customWidth="1"/>
    <col min="10764" max="11007" width="9.140625" style="90"/>
    <col min="11008" max="11008" width="5.140625" style="90" bestFit="1" customWidth="1"/>
    <col min="11009" max="11009" width="31.42578125" style="90" customWidth="1"/>
    <col min="11010" max="11010" width="10.85546875" style="90" customWidth="1"/>
    <col min="11011" max="11011" width="6.85546875" style="90" customWidth="1"/>
    <col min="11012" max="11012" width="6.7109375" style="90" customWidth="1"/>
    <col min="11013" max="11013" width="10.28515625" style="90" bestFit="1" customWidth="1"/>
    <col min="11014" max="11014" width="12.42578125" style="90" bestFit="1" customWidth="1"/>
    <col min="11015" max="11015" width="8.28515625" style="90" customWidth="1"/>
    <col min="11016" max="11016" width="6" style="90" customWidth="1"/>
    <col min="11017" max="11017" width="10.28515625" style="90" bestFit="1" customWidth="1"/>
    <col min="11018" max="11018" width="11.140625" style="90" bestFit="1" customWidth="1"/>
    <col min="11019" max="11019" width="22.7109375" style="90" customWidth="1"/>
    <col min="11020" max="11263" width="9.140625" style="90"/>
    <col min="11264" max="11264" width="5.140625" style="90" bestFit="1" customWidth="1"/>
    <col min="11265" max="11265" width="31.42578125" style="90" customWidth="1"/>
    <col min="11266" max="11266" width="10.85546875" style="90" customWidth="1"/>
    <col min="11267" max="11267" width="6.85546875" style="90" customWidth="1"/>
    <col min="11268" max="11268" width="6.7109375" style="90" customWidth="1"/>
    <col min="11269" max="11269" width="10.28515625" style="90" bestFit="1" customWidth="1"/>
    <col min="11270" max="11270" width="12.42578125" style="90" bestFit="1" customWidth="1"/>
    <col min="11271" max="11271" width="8.28515625" style="90" customWidth="1"/>
    <col min="11272" max="11272" width="6" style="90" customWidth="1"/>
    <col min="11273" max="11273" width="10.28515625" style="90" bestFit="1" customWidth="1"/>
    <col min="11274" max="11274" width="11.140625" style="90" bestFit="1" customWidth="1"/>
    <col min="11275" max="11275" width="22.7109375" style="90" customWidth="1"/>
    <col min="11276" max="11519" width="9.140625" style="90"/>
    <col min="11520" max="11520" width="5.140625" style="90" bestFit="1" customWidth="1"/>
    <col min="11521" max="11521" width="31.42578125" style="90" customWidth="1"/>
    <col min="11522" max="11522" width="10.85546875" style="90" customWidth="1"/>
    <col min="11523" max="11523" width="6.85546875" style="90" customWidth="1"/>
    <col min="11524" max="11524" width="6.7109375" style="90" customWidth="1"/>
    <col min="11525" max="11525" width="10.28515625" style="90" bestFit="1" customWidth="1"/>
    <col min="11526" max="11526" width="12.42578125" style="90" bestFit="1" customWidth="1"/>
    <col min="11527" max="11527" width="8.28515625" style="90" customWidth="1"/>
    <col min="11528" max="11528" width="6" style="90" customWidth="1"/>
    <col min="11529" max="11529" width="10.28515625" style="90" bestFit="1" customWidth="1"/>
    <col min="11530" max="11530" width="11.140625" style="90" bestFit="1" customWidth="1"/>
    <col min="11531" max="11531" width="22.7109375" style="90" customWidth="1"/>
    <col min="11532" max="11775" width="9.140625" style="90"/>
    <col min="11776" max="11776" width="5.140625" style="90" bestFit="1" customWidth="1"/>
    <col min="11777" max="11777" width="31.42578125" style="90" customWidth="1"/>
    <col min="11778" max="11778" width="10.85546875" style="90" customWidth="1"/>
    <col min="11779" max="11779" width="6.85546875" style="90" customWidth="1"/>
    <col min="11780" max="11780" width="6.7109375" style="90" customWidth="1"/>
    <col min="11781" max="11781" width="10.28515625" style="90" bestFit="1" customWidth="1"/>
    <col min="11782" max="11782" width="12.42578125" style="90" bestFit="1" customWidth="1"/>
    <col min="11783" max="11783" width="8.28515625" style="90" customWidth="1"/>
    <col min="11784" max="11784" width="6" style="90" customWidth="1"/>
    <col min="11785" max="11785" width="10.28515625" style="90" bestFit="1" customWidth="1"/>
    <col min="11786" max="11786" width="11.140625" style="90" bestFit="1" customWidth="1"/>
    <col min="11787" max="11787" width="22.7109375" style="90" customWidth="1"/>
    <col min="11788" max="12031" width="9.140625" style="90"/>
    <col min="12032" max="12032" width="5.140625" style="90" bestFit="1" customWidth="1"/>
    <col min="12033" max="12033" width="31.42578125" style="90" customWidth="1"/>
    <col min="12034" max="12034" width="10.85546875" style="90" customWidth="1"/>
    <col min="12035" max="12035" width="6.85546875" style="90" customWidth="1"/>
    <col min="12036" max="12036" width="6.7109375" style="90" customWidth="1"/>
    <col min="12037" max="12037" width="10.28515625" style="90" bestFit="1" customWidth="1"/>
    <col min="12038" max="12038" width="12.42578125" style="90" bestFit="1" customWidth="1"/>
    <col min="12039" max="12039" width="8.28515625" style="90" customWidth="1"/>
    <col min="12040" max="12040" width="6" style="90" customWidth="1"/>
    <col min="12041" max="12041" width="10.28515625" style="90" bestFit="1" customWidth="1"/>
    <col min="12042" max="12042" width="11.140625" style="90" bestFit="1" customWidth="1"/>
    <col min="12043" max="12043" width="22.7109375" style="90" customWidth="1"/>
    <col min="12044" max="12287" width="9.140625" style="90"/>
    <col min="12288" max="12288" width="5.140625" style="90" bestFit="1" customWidth="1"/>
    <col min="12289" max="12289" width="31.42578125" style="90" customWidth="1"/>
    <col min="12290" max="12290" width="10.85546875" style="90" customWidth="1"/>
    <col min="12291" max="12291" width="6.85546875" style="90" customWidth="1"/>
    <col min="12292" max="12292" width="6.7109375" style="90" customWidth="1"/>
    <col min="12293" max="12293" width="10.28515625" style="90" bestFit="1" customWidth="1"/>
    <col min="12294" max="12294" width="12.42578125" style="90" bestFit="1" customWidth="1"/>
    <col min="12295" max="12295" width="8.28515625" style="90" customWidth="1"/>
    <col min="12296" max="12296" width="6" style="90" customWidth="1"/>
    <col min="12297" max="12297" width="10.28515625" style="90" bestFit="1" customWidth="1"/>
    <col min="12298" max="12298" width="11.140625" style="90" bestFit="1" customWidth="1"/>
    <col min="12299" max="12299" width="22.7109375" style="90" customWidth="1"/>
    <col min="12300" max="12543" width="9.140625" style="90"/>
    <col min="12544" max="12544" width="5.140625" style="90" bestFit="1" customWidth="1"/>
    <col min="12545" max="12545" width="31.42578125" style="90" customWidth="1"/>
    <col min="12546" max="12546" width="10.85546875" style="90" customWidth="1"/>
    <col min="12547" max="12547" width="6.85546875" style="90" customWidth="1"/>
    <col min="12548" max="12548" width="6.7109375" style="90" customWidth="1"/>
    <col min="12549" max="12549" width="10.28515625" style="90" bestFit="1" customWidth="1"/>
    <col min="12550" max="12550" width="12.42578125" style="90" bestFit="1" customWidth="1"/>
    <col min="12551" max="12551" width="8.28515625" style="90" customWidth="1"/>
    <col min="12552" max="12552" width="6" style="90" customWidth="1"/>
    <col min="12553" max="12553" width="10.28515625" style="90" bestFit="1" customWidth="1"/>
    <col min="12554" max="12554" width="11.140625" style="90" bestFit="1" customWidth="1"/>
    <col min="12555" max="12555" width="22.7109375" style="90" customWidth="1"/>
    <col min="12556" max="12799" width="9.140625" style="90"/>
    <col min="12800" max="12800" width="5.140625" style="90" bestFit="1" customWidth="1"/>
    <col min="12801" max="12801" width="31.42578125" style="90" customWidth="1"/>
    <col min="12802" max="12802" width="10.85546875" style="90" customWidth="1"/>
    <col min="12803" max="12803" width="6.85546875" style="90" customWidth="1"/>
    <col min="12804" max="12804" width="6.7109375" style="90" customWidth="1"/>
    <col min="12805" max="12805" width="10.28515625" style="90" bestFit="1" customWidth="1"/>
    <col min="12806" max="12806" width="12.42578125" style="90" bestFit="1" customWidth="1"/>
    <col min="12807" max="12807" width="8.28515625" style="90" customWidth="1"/>
    <col min="12808" max="12808" width="6" style="90" customWidth="1"/>
    <col min="12809" max="12809" width="10.28515625" style="90" bestFit="1" customWidth="1"/>
    <col min="12810" max="12810" width="11.140625" style="90" bestFit="1" customWidth="1"/>
    <col min="12811" max="12811" width="22.7109375" style="90" customWidth="1"/>
    <col min="12812" max="13055" width="9.140625" style="90"/>
    <col min="13056" max="13056" width="5.140625" style="90" bestFit="1" customWidth="1"/>
    <col min="13057" max="13057" width="31.42578125" style="90" customWidth="1"/>
    <col min="13058" max="13058" width="10.85546875" style="90" customWidth="1"/>
    <col min="13059" max="13059" width="6.85546875" style="90" customWidth="1"/>
    <col min="13060" max="13060" width="6.7109375" style="90" customWidth="1"/>
    <col min="13061" max="13061" width="10.28515625" style="90" bestFit="1" customWidth="1"/>
    <col min="13062" max="13062" width="12.42578125" style="90" bestFit="1" customWidth="1"/>
    <col min="13063" max="13063" width="8.28515625" style="90" customWidth="1"/>
    <col min="13064" max="13064" width="6" style="90" customWidth="1"/>
    <col min="13065" max="13065" width="10.28515625" style="90" bestFit="1" customWidth="1"/>
    <col min="13066" max="13066" width="11.140625" style="90" bestFit="1" customWidth="1"/>
    <col min="13067" max="13067" width="22.7109375" style="90" customWidth="1"/>
    <col min="13068" max="13311" width="9.140625" style="90"/>
    <col min="13312" max="13312" width="5.140625" style="90" bestFit="1" customWidth="1"/>
    <col min="13313" max="13313" width="31.42578125" style="90" customWidth="1"/>
    <col min="13314" max="13314" width="10.85546875" style="90" customWidth="1"/>
    <col min="13315" max="13315" width="6.85546875" style="90" customWidth="1"/>
    <col min="13316" max="13316" width="6.7109375" style="90" customWidth="1"/>
    <col min="13317" max="13317" width="10.28515625" style="90" bestFit="1" customWidth="1"/>
    <col min="13318" max="13318" width="12.42578125" style="90" bestFit="1" customWidth="1"/>
    <col min="13319" max="13319" width="8.28515625" style="90" customWidth="1"/>
    <col min="13320" max="13320" width="6" style="90" customWidth="1"/>
    <col min="13321" max="13321" width="10.28515625" style="90" bestFit="1" customWidth="1"/>
    <col min="13322" max="13322" width="11.140625" style="90" bestFit="1" customWidth="1"/>
    <col min="13323" max="13323" width="22.7109375" style="90" customWidth="1"/>
    <col min="13324" max="13567" width="9.140625" style="90"/>
    <col min="13568" max="13568" width="5.140625" style="90" bestFit="1" customWidth="1"/>
    <col min="13569" max="13569" width="31.42578125" style="90" customWidth="1"/>
    <col min="13570" max="13570" width="10.85546875" style="90" customWidth="1"/>
    <col min="13571" max="13571" width="6.85546875" style="90" customWidth="1"/>
    <col min="13572" max="13572" width="6.7109375" style="90" customWidth="1"/>
    <col min="13573" max="13573" width="10.28515625" style="90" bestFit="1" customWidth="1"/>
    <col min="13574" max="13574" width="12.42578125" style="90" bestFit="1" customWidth="1"/>
    <col min="13575" max="13575" width="8.28515625" style="90" customWidth="1"/>
    <col min="13576" max="13576" width="6" style="90" customWidth="1"/>
    <col min="13577" max="13577" width="10.28515625" style="90" bestFit="1" customWidth="1"/>
    <col min="13578" max="13578" width="11.140625" style="90" bestFit="1" customWidth="1"/>
    <col min="13579" max="13579" width="22.7109375" style="90" customWidth="1"/>
    <col min="13580" max="13823" width="9.140625" style="90"/>
    <col min="13824" max="13824" width="5.140625" style="90" bestFit="1" customWidth="1"/>
    <col min="13825" max="13825" width="31.42578125" style="90" customWidth="1"/>
    <col min="13826" max="13826" width="10.85546875" style="90" customWidth="1"/>
    <col min="13827" max="13827" width="6.85546875" style="90" customWidth="1"/>
    <col min="13828" max="13828" width="6.7109375" style="90" customWidth="1"/>
    <col min="13829" max="13829" width="10.28515625" style="90" bestFit="1" customWidth="1"/>
    <col min="13830" max="13830" width="12.42578125" style="90" bestFit="1" customWidth="1"/>
    <col min="13831" max="13831" width="8.28515625" style="90" customWidth="1"/>
    <col min="13832" max="13832" width="6" style="90" customWidth="1"/>
    <col min="13833" max="13833" width="10.28515625" style="90" bestFit="1" customWidth="1"/>
    <col min="13834" max="13834" width="11.140625" style="90" bestFit="1" customWidth="1"/>
    <col min="13835" max="13835" width="22.7109375" style="90" customWidth="1"/>
    <col min="13836" max="14079" width="9.140625" style="90"/>
    <col min="14080" max="14080" width="5.140625" style="90" bestFit="1" customWidth="1"/>
    <col min="14081" max="14081" width="31.42578125" style="90" customWidth="1"/>
    <col min="14082" max="14082" width="10.85546875" style="90" customWidth="1"/>
    <col min="14083" max="14083" width="6.85546875" style="90" customWidth="1"/>
    <col min="14084" max="14084" width="6.7109375" style="90" customWidth="1"/>
    <col min="14085" max="14085" width="10.28515625" style="90" bestFit="1" customWidth="1"/>
    <col min="14086" max="14086" width="12.42578125" style="90" bestFit="1" customWidth="1"/>
    <col min="14087" max="14087" width="8.28515625" style="90" customWidth="1"/>
    <col min="14088" max="14088" width="6" style="90" customWidth="1"/>
    <col min="14089" max="14089" width="10.28515625" style="90" bestFit="1" customWidth="1"/>
    <col min="14090" max="14090" width="11.140625" style="90" bestFit="1" customWidth="1"/>
    <col min="14091" max="14091" width="22.7109375" style="90" customWidth="1"/>
    <col min="14092" max="14335" width="9.140625" style="90"/>
    <col min="14336" max="14336" width="5.140625" style="90" bestFit="1" customWidth="1"/>
    <col min="14337" max="14337" width="31.42578125" style="90" customWidth="1"/>
    <col min="14338" max="14338" width="10.85546875" style="90" customWidth="1"/>
    <col min="14339" max="14339" width="6.85546875" style="90" customWidth="1"/>
    <col min="14340" max="14340" width="6.7109375" style="90" customWidth="1"/>
    <col min="14341" max="14341" width="10.28515625" style="90" bestFit="1" customWidth="1"/>
    <col min="14342" max="14342" width="12.42578125" style="90" bestFit="1" customWidth="1"/>
    <col min="14343" max="14343" width="8.28515625" style="90" customWidth="1"/>
    <col min="14344" max="14344" width="6" style="90" customWidth="1"/>
    <col min="14345" max="14345" width="10.28515625" style="90" bestFit="1" customWidth="1"/>
    <col min="14346" max="14346" width="11.140625" style="90" bestFit="1" customWidth="1"/>
    <col min="14347" max="14347" width="22.7109375" style="90" customWidth="1"/>
    <col min="14348" max="14591" width="9.140625" style="90"/>
    <col min="14592" max="14592" width="5.140625" style="90" bestFit="1" customWidth="1"/>
    <col min="14593" max="14593" width="31.42578125" style="90" customWidth="1"/>
    <col min="14594" max="14594" width="10.85546875" style="90" customWidth="1"/>
    <col min="14595" max="14595" width="6.85546875" style="90" customWidth="1"/>
    <col min="14596" max="14596" width="6.7109375" style="90" customWidth="1"/>
    <col min="14597" max="14597" width="10.28515625" style="90" bestFit="1" customWidth="1"/>
    <col min="14598" max="14598" width="12.42578125" style="90" bestFit="1" customWidth="1"/>
    <col min="14599" max="14599" width="8.28515625" style="90" customWidth="1"/>
    <col min="14600" max="14600" width="6" style="90" customWidth="1"/>
    <col min="14601" max="14601" width="10.28515625" style="90" bestFit="1" customWidth="1"/>
    <col min="14602" max="14602" width="11.140625" style="90" bestFit="1" customWidth="1"/>
    <col min="14603" max="14603" width="22.7109375" style="90" customWidth="1"/>
    <col min="14604" max="14847" width="9.140625" style="90"/>
    <col min="14848" max="14848" width="5.140625" style="90" bestFit="1" customWidth="1"/>
    <col min="14849" max="14849" width="31.42578125" style="90" customWidth="1"/>
    <col min="14850" max="14850" width="10.85546875" style="90" customWidth="1"/>
    <col min="14851" max="14851" width="6.85546875" style="90" customWidth="1"/>
    <col min="14852" max="14852" width="6.7109375" style="90" customWidth="1"/>
    <col min="14853" max="14853" width="10.28515625" style="90" bestFit="1" customWidth="1"/>
    <col min="14854" max="14854" width="12.42578125" style="90" bestFit="1" customWidth="1"/>
    <col min="14855" max="14855" width="8.28515625" style="90" customWidth="1"/>
    <col min="14856" max="14856" width="6" style="90" customWidth="1"/>
    <col min="14857" max="14857" width="10.28515625" style="90" bestFit="1" customWidth="1"/>
    <col min="14858" max="14858" width="11.140625" style="90" bestFit="1" customWidth="1"/>
    <col min="14859" max="14859" width="22.7109375" style="90" customWidth="1"/>
    <col min="14860" max="15103" width="9.140625" style="90"/>
    <col min="15104" max="15104" width="5.140625" style="90" bestFit="1" customWidth="1"/>
    <col min="15105" max="15105" width="31.42578125" style="90" customWidth="1"/>
    <col min="15106" max="15106" width="10.85546875" style="90" customWidth="1"/>
    <col min="15107" max="15107" width="6.85546875" style="90" customWidth="1"/>
    <col min="15108" max="15108" width="6.7109375" style="90" customWidth="1"/>
    <col min="15109" max="15109" width="10.28515625" style="90" bestFit="1" customWidth="1"/>
    <col min="15110" max="15110" width="12.42578125" style="90" bestFit="1" customWidth="1"/>
    <col min="15111" max="15111" width="8.28515625" style="90" customWidth="1"/>
    <col min="15112" max="15112" width="6" style="90" customWidth="1"/>
    <col min="15113" max="15113" width="10.28515625" style="90" bestFit="1" customWidth="1"/>
    <col min="15114" max="15114" width="11.140625" style="90" bestFit="1" customWidth="1"/>
    <col min="15115" max="15115" width="22.7109375" style="90" customWidth="1"/>
    <col min="15116" max="15359" width="9.140625" style="90"/>
    <col min="15360" max="15360" width="5.140625" style="90" bestFit="1" customWidth="1"/>
    <col min="15361" max="15361" width="31.42578125" style="90" customWidth="1"/>
    <col min="15362" max="15362" width="10.85546875" style="90" customWidth="1"/>
    <col min="15363" max="15363" width="6.85546875" style="90" customWidth="1"/>
    <col min="15364" max="15364" width="6.7109375" style="90" customWidth="1"/>
    <col min="15365" max="15365" width="10.28515625" style="90" bestFit="1" customWidth="1"/>
    <col min="15366" max="15366" width="12.42578125" style="90" bestFit="1" customWidth="1"/>
    <col min="15367" max="15367" width="8.28515625" style="90" customWidth="1"/>
    <col min="15368" max="15368" width="6" style="90" customWidth="1"/>
    <col min="15369" max="15369" width="10.28515625" style="90" bestFit="1" customWidth="1"/>
    <col min="15370" max="15370" width="11.140625" style="90" bestFit="1" customWidth="1"/>
    <col min="15371" max="15371" width="22.7109375" style="90" customWidth="1"/>
    <col min="15372" max="15615" width="9.140625" style="90"/>
    <col min="15616" max="15616" width="5.140625" style="90" bestFit="1" customWidth="1"/>
    <col min="15617" max="15617" width="31.42578125" style="90" customWidth="1"/>
    <col min="15618" max="15618" width="10.85546875" style="90" customWidth="1"/>
    <col min="15619" max="15619" width="6.85546875" style="90" customWidth="1"/>
    <col min="15620" max="15620" width="6.7109375" style="90" customWidth="1"/>
    <col min="15621" max="15621" width="10.28515625" style="90" bestFit="1" customWidth="1"/>
    <col min="15622" max="15622" width="12.42578125" style="90" bestFit="1" customWidth="1"/>
    <col min="15623" max="15623" width="8.28515625" style="90" customWidth="1"/>
    <col min="15624" max="15624" width="6" style="90" customWidth="1"/>
    <col min="15625" max="15625" width="10.28515625" style="90" bestFit="1" customWidth="1"/>
    <col min="15626" max="15626" width="11.140625" style="90" bestFit="1" customWidth="1"/>
    <col min="15627" max="15627" width="22.7109375" style="90" customWidth="1"/>
    <col min="15628" max="15871" width="9.140625" style="90"/>
    <col min="15872" max="15872" width="5.140625" style="90" bestFit="1" customWidth="1"/>
    <col min="15873" max="15873" width="31.42578125" style="90" customWidth="1"/>
    <col min="15874" max="15874" width="10.85546875" style="90" customWidth="1"/>
    <col min="15875" max="15875" width="6.85546875" style="90" customWidth="1"/>
    <col min="15876" max="15876" width="6.7109375" style="90" customWidth="1"/>
    <col min="15877" max="15877" width="10.28515625" style="90" bestFit="1" customWidth="1"/>
    <col min="15878" max="15878" width="12.42578125" style="90" bestFit="1" customWidth="1"/>
    <col min="15879" max="15879" width="8.28515625" style="90" customWidth="1"/>
    <col min="15880" max="15880" width="6" style="90" customWidth="1"/>
    <col min="15881" max="15881" width="10.28515625" style="90" bestFit="1" customWidth="1"/>
    <col min="15882" max="15882" width="11.140625" style="90" bestFit="1" customWidth="1"/>
    <col min="15883" max="15883" width="22.7109375" style="90" customWidth="1"/>
    <col min="15884" max="16127" width="9.140625" style="90"/>
    <col min="16128" max="16128" width="5.140625" style="90" bestFit="1" customWidth="1"/>
    <col min="16129" max="16129" width="31.42578125" style="90" customWidth="1"/>
    <col min="16130" max="16130" width="10.85546875" style="90" customWidth="1"/>
    <col min="16131" max="16131" width="6.85546875" style="90" customWidth="1"/>
    <col min="16132" max="16132" width="6.7109375" style="90" customWidth="1"/>
    <col min="16133" max="16133" width="10.28515625" style="90" bestFit="1" customWidth="1"/>
    <col min="16134" max="16134" width="12.42578125" style="90" bestFit="1" customWidth="1"/>
    <col min="16135" max="16135" width="8.28515625" style="90" customWidth="1"/>
    <col min="16136" max="16136" width="6" style="90" customWidth="1"/>
    <col min="16137" max="16137" width="10.28515625" style="90" bestFit="1" customWidth="1"/>
    <col min="16138" max="16138" width="11.140625" style="90" bestFit="1" customWidth="1"/>
    <col min="16139" max="16139" width="22.7109375" style="90" customWidth="1"/>
    <col min="16140" max="16384" width="9.140625" style="90"/>
  </cols>
  <sheetData>
    <row r="1" spans="1:24" s="143" customFormat="1" ht="18.75" x14ac:dyDescent="0.25">
      <c r="E1" s="144"/>
      <c r="K1" s="145" t="s">
        <v>270</v>
      </c>
    </row>
    <row r="2" spans="1:24" s="143" customFormat="1" ht="36" customHeight="1" x14ac:dyDescent="0.25">
      <c r="A2" s="347" t="s">
        <v>279</v>
      </c>
      <c r="B2" s="347"/>
      <c r="C2" s="347"/>
      <c r="D2" s="347"/>
      <c r="E2" s="347"/>
      <c r="F2" s="347"/>
      <c r="G2" s="347"/>
      <c r="H2" s="347"/>
      <c r="I2" s="347"/>
      <c r="J2" s="347"/>
      <c r="K2" s="347"/>
      <c r="L2" s="55"/>
      <c r="M2" s="136"/>
      <c r="O2" s="379"/>
      <c r="P2" s="379"/>
      <c r="Q2" s="379"/>
      <c r="R2" s="379"/>
      <c r="S2" s="379"/>
      <c r="T2" s="379"/>
      <c r="U2" s="379"/>
      <c r="V2" s="379"/>
      <c r="W2" s="379"/>
      <c r="X2" s="379"/>
    </row>
    <row r="3" spans="1:24" s="143" customFormat="1" ht="18.75" x14ac:dyDescent="0.25">
      <c r="A3" s="337" t="str">
        <f>'Biểu 01 THTM'!A3:N3</f>
        <v>(Kèm theo Báo cáo thuyết minh)</v>
      </c>
      <c r="B3" s="337"/>
      <c r="C3" s="337"/>
      <c r="D3" s="337"/>
      <c r="E3" s="337"/>
      <c r="F3" s="337"/>
      <c r="G3" s="337"/>
      <c r="H3" s="337"/>
      <c r="I3" s="337"/>
      <c r="J3" s="337"/>
      <c r="K3" s="337"/>
      <c r="L3" s="8"/>
      <c r="M3" s="8"/>
      <c r="O3" s="379"/>
      <c r="P3" s="379"/>
      <c r="Q3" s="379"/>
      <c r="R3" s="379"/>
      <c r="S3" s="379"/>
      <c r="T3" s="379"/>
      <c r="U3" s="379"/>
      <c r="V3" s="379"/>
      <c r="W3" s="379"/>
      <c r="X3" s="379"/>
    </row>
    <row r="4" spans="1:24" s="143" customFormat="1" ht="18.75" x14ac:dyDescent="0.25">
      <c r="A4" s="4"/>
      <c r="B4" s="4"/>
      <c r="C4" s="4"/>
      <c r="D4" s="4"/>
      <c r="E4" s="146"/>
      <c r="F4" s="1"/>
      <c r="G4" s="1"/>
      <c r="H4" s="1"/>
      <c r="I4" s="1"/>
      <c r="J4" s="1"/>
      <c r="K4" s="180" t="s">
        <v>2</v>
      </c>
      <c r="L4" s="1"/>
      <c r="M4" s="1"/>
      <c r="O4" s="379"/>
      <c r="P4" s="379"/>
      <c r="Q4" s="379"/>
      <c r="R4" s="379"/>
      <c r="S4" s="379"/>
      <c r="T4" s="379"/>
      <c r="U4" s="379"/>
      <c r="V4" s="379"/>
      <c r="W4" s="379"/>
      <c r="X4" s="379"/>
    </row>
    <row r="5" spans="1:24" s="225" customFormat="1" ht="25.5" customHeight="1" x14ac:dyDescent="0.25">
      <c r="A5" s="382" t="s">
        <v>3</v>
      </c>
      <c r="B5" s="382" t="s">
        <v>13</v>
      </c>
      <c r="C5" s="382" t="s">
        <v>15</v>
      </c>
      <c r="D5" s="380" t="s">
        <v>14</v>
      </c>
      <c r="E5" s="380"/>
      <c r="F5" s="380"/>
      <c r="G5" s="381" t="s">
        <v>283</v>
      </c>
      <c r="H5" s="381"/>
      <c r="I5" s="381"/>
      <c r="J5" s="380" t="s">
        <v>83</v>
      </c>
      <c r="K5" s="382" t="s">
        <v>10</v>
      </c>
    </row>
    <row r="6" spans="1:24" s="225" customFormat="1" ht="31.5" x14ac:dyDescent="0.25">
      <c r="A6" s="382"/>
      <c r="B6" s="382"/>
      <c r="C6" s="382"/>
      <c r="D6" s="50" t="s">
        <v>16</v>
      </c>
      <c r="E6" s="50" t="s">
        <v>17</v>
      </c>
      <c r="F6" s="51" t="s">
        <v>19</v>
      </c>
      <c r="G6" s="50" t="s">
        <v>16</v>
      </c>
      <c r="H6" s="50" t="s">
        <v>17</v>
      </c>
      <c r="I6" s="51" t="s">
        <v>19</v>
      </c>
      <c r="J6" s="380"/>
      <c r="K6" s="382"/>
    </row>
    <row r="7" spans="1:24" s="225" customFormat="1" ht="47.25" x14ac:dyDescent="0.25">
      <c r="A7" s="82" t="s">
        <v>29</v>
      </c>
      <c r="B7" s="83" t="s">
        <v>206</v>
      </c>
      <c r="C7" s="82"/>
      <c r="D7" s="84"/>
      <c r="E7" s="84"/>
      <c r="F7" s="85">
        <f>SUM(F8:F25)</f>
        <v>105881000</v>
      </c>
      <c r="G7" s="84"/>
      <c r="H7" s="84"/>
      <c r="I7" s="85">
        <f>SUM(I8:I25)</f>
        <v>41659000</v>
      </c>
      <c r="J7" s="85">
        <f>I7-F7</f>
        <v>-64222000</v>
      </c>
      <c r="K7" s="177" t="s">
        <v>365</v>
      </c>
    </row>
    <row r="8" spans="1:24" s="226" customFormat="1" ht="165" customHeight="1" x14ac:dyDescent="0.25">
      <c r="A8" s="79">
        <v>1</v>
      </c>
      <c r="B8" s="229" t="s">
        <v>93</v>
      </c>
      <c r="C8" s="79" t="s">
        <v>108</v>
      </c>
      <c r="D8" s="80">
        <v>100</v>
      </c>
      <c r="E8" s="86">
        <v>50000</v>
      </c>
      <c r="F8" s="87">
        <f>D8*E8</f>
        <v>5000000</v>
      </c>
      <c r="G8" s="80"/>
      <c r="H8" s="86"/>
      <c r="I8" s="87"/>
      <c r="J8" s="87">
        <f>I8-F8</f>
        <v>-5000000</v>
      </c>
      <c r="K8" s="81" t="s">
        <v>366</v>
      </c>
    </row>
    <row r="9" spans="1:24" s="225" customFormat="1" ht="58.5" customHeight="1" x14ac:dyDescent="0.25">
      <c r="A9" s="6">
        <v>2</v>
      </c>
      <c r="B9" s="213" t="s">
        <v>242</v>
      </c>
      <c r="C9" s="6" t="s">
        <v>32</v>
      </c>
      <c r="D9" s="78">
        <v>468</v>
      </c>
      <c r="E9" s="88">
        <v>40000</v>
      </c>
      <c r="F9" s="89">
        <f t="shared" ref="F9:F25" si="0">D9*E9</f>
        <v>18720000</v>
      </c>
      <c r="G9" s="78">
        <f>150*3</f>
        <v>450</v>
      </c>
      <c r="H9" s="88">
        <v>2000</v>
      </c>
      <c r="I9" s="89">
        <f t="shared" ref="I9:I24" si="1">G9*H9</f>
        <v>900000</v>
      </c>
      <c r="J9" s="87">
        <f t="shared" ref="J9:J25" si="2">I9-F9</f>
        <v>-17820000</v>
      </c>
      <c r="K9" s="149" t="s">
        <v>260</v>
      </c>
    </row>
    <row r="10" spans="1:24" s="225" customFormat="1" ht="213" customHeight="1" x14ac:dyDescent="0.25">
      <c r="A10" s="6">
        <v>3</v>
      </c>
      <c r="B10" s="213" t="s">
        <v>243</v>
      </c>
      <c r="C10" s="6" t="s">
        <v>33</v>
      </c>
      <c r="D10" s="78">
        <v>3</v>
      </c>
      <c r="E10" s="88">
        <v>6000000</v>
      </c>
      <c r="F10" s="89">
        <f t="shared" si="0"/>
        <v>18000000</v>
      </c>
      <c r="G10" s="78">
        <v>3</v>
      </c>
      <c r="H10" s="88">
        <v>3500000</v>
      </c>
      <c r="I10" s="89">
        <f t="shared" si="1"/>
        <v>10500000</v>
      </c>
      <c r="J10" s="87">
        <f t="shared" si="2"/>
        <v>-7500000</v>
      </c>
      <c r="K10" s="150" t="s">
        <v>289</v>
      </c>
    </row>
    <row r="11" spans="1:24" s="225" customFormat="1" ht="31.5" x14ac:dyDescent="0.25">
      <c r="A11" s="77">
        <v>4</v>
      </c>
      <c r="B11" s="213" t="s">
        <v>94</v>
      </c>
      <c r="C11" s="6" t="s">
        <v>33</v>
      </c>
      <c r="D11" s="78">
        <v>3</v>
      </c>
      <c r="E11" s="88">
        <v>1000000</v>
      </c>
      <c r="F11" s="89">
        <f t="shared" si="0"/>
        <v>3000000</v>
      </c>
      <c r="G11" s="78"/>
      <c r="H11" s="88"/>
      <c r="I11" s="89">
        <f t="shared" si="1"/>
        <v>0</v>
      </c>
      <c r="J11" s="87">
        <f t="shared" si="2"/>
        <v>-3000000</v>
      </c>
      <c r="K11" s="149" t="s">
        <v>246</v>
      </c>
    </row>
    <row r="12" spans="1:24" s="225" customFormat="1" ht="123" customHeight="1" x14ac:dyDescent="0.25">
      <c r="A12" s="19">
        <v>5</v>
      </c>
      <c r="B12" s="214" t="s">
        <v>367</v>
      </c>
      <c r="C12" s="19" t="s">
        <v>30</v>
      </c>
      <c r="D12" s="17">
        <v>156</v>
      </c>
      <c r="E12" s="86">
        <v>50000</v>
      </c>
      <c r="F12" s="87">
        <f t="shared" si="0"/>
        <v>7800000</v>
      </c>
      <c r="G12" s="17">
        <v>152</v>
      </c>
      <c r="H12" s="86">
        <v>38000</v>
      </c>
      <c r="I12" s="87">
        <f t="shared" si="1"/>
        <v>5776000</v>
      </c>
      <c r="J12" s="87">
        <f t="shared" si="2"/>
        <v>-2024000</v>
      </c>
      <c r="K12" s="150" t="s">
        <v>247</v>
      </c>
    </row>
    <row r="13" spans="1:24" s="225" customFormat="1" ht="41.25" customHeight="1" x14ac:dyDescent="0.25">
      <c r="A13" s="6">
        <v>6</v>
      </c>
      <c r="B13" s="213" t="s">
        <v>95</v>
      </c>
      <c r="C13" s="6" t="s">
        <v>41</v>
      </c>
      <c r="D13" s="78">
        <v>20</v>
      </c>
      <c r="E13" s="88">
        <v>12000</v>
      </c>
      <c r="F13" s="89">
        <f t="shared" si="0"/>
        <v>240000</v>
      </c>
      <c r="G13" s="78">
        <v>20</v>
      </c>
      <c r="H13" s="88">
        <v>12000</v>
      </c>
      <c r="I13" s="89">
        <f t="shared" si="1"/>
        <v>240000</v>
      </c>
      <c r="J13" s="87">
        <f t="shared" si="2"/>
        <v>0</v>
      </c>
      <c r="K13" s="374" t="s">
        <v>248</v>
      </c>
    </row>
    <row r="14" spans="1:24" s="225" customFormat="1" ht="42.75" customHeight="1" x14ac:dyDescent="0.25">
      <c r="A14" s="77">
        <v>7</v>
      </c>
      <c r="B14" s="213" t="s">
        <v>96</v>
      </c>
      <c r="C14" s="6" t="s">
        <v>101</v>
      </c>
      <c r="D14" s="78">
        <v>2</v>
      </c>
      <c r="E14" s="88">
        <v>60000</v>
      </c>
      <c r="F14" s="89">
        <f t="shared" si="0"/>
        <v>120000</v>
      </c>
      <c r="G14" s="78">
        <v>2</v>
      </c>
      <c r="H14" s="88">
        <v>60000</v>
      </c>
      <c r="I14" s="89">
        <f t="shared" si="1"/>
        <v>120000</v>
      </c>
      <c r="J14" s="87">
        <f t="shared" si="2"/>
        <v>0</v>
      </c>
      <c r="K14" s="375"/>
    </row>
    <row r="15" spans="1:24" s="225" customFormat="1" ht="27" customHeight="1" x14ac:dyDescent="0.25">
      <c r="A15" s="6">
        <v>8</v>
      </c>
      <c r="B15" s="213" t="s">
        <v>97</v>
      </c>
      <c r="C15" s="6" t="s">
        <v>102</v>
      </c>
      <c r="D15" s="78">
        <v>3</v>
      </c>
      <c r="E15" s="88">
        <v>65000</v>
      </c>
      <c r="F15" s="89">
        <f t="shared" si="0"/>
        <v>195000</v>
      </c>
      <c r="G15" s="78">
        <v>3</v>
      </c>
      <c r="H15" s="88">
        <v>55000</v>
      </c>
      <c r="I15" s="89">
        <f t="shared" si="1"/>
        <v>165000</v>
      </c>
      <c r="J15" s="87">
        <f t="shared" si="2"/>
        <v>-30000</v>
      </c>
      <c r="K15" s="375"/>
    </row>
    <row r="16" spans="1:24" s="225" customFormat="1" ht="36.75" customHeight="1" x14ac:dyDescent="0.25">
      <c r="A16" s="6">
        <v>9</v>
      </c>
      <c r="B16" s="213" t="s">
        <v>98</v>
      </c>
      <c r="C16" s="6" t="s">
        <v>49</v>
      </c>
      <c r="D16" s="78">
        <v>156</v>
      </c>
      <c r="E16" s="88">
        <v>15000</v>
      </c>
      <c r="F16" s="89">
        <f t="shared" si="0"/>
        <v>2340000</v>
      </c>
      <c r="G16" s="17">
        <v>150</v>
      </c>
      <c r="H16" s="88">
        <v>15000</v>
      </c>
      <c r="I16" s="89">
        <f t="shared" si="1"/>
        <v>2250000</v>
      </c>
      <c r="J16" s="87">
        <f t="shared" si="2"/>
        <v>-90000</v>
      </c>
      <c r="K16" s="375"/>
    </row>
    <row r="17" spans="1:11" s="225" customFormat="1" ht="45" customHeight="1" x14ac:dyDescent="0.25">
      <c r="A17" s="77">
        <v>10</v>
      </c>
      <c r="B17" s="213" t="s">
        <v>99</v>
      </c>
      <c r="C17" s="6" t="s">
        <v>30</v>
      </c>
      <c r="D17" s="78">
        <v>156</v>
      </c>
      <c r="E17" s="88">
        <v>30000</v>
      </c>
      <c r="F17" s="89">
        <f t="shared" si="0"/>
        <v>4680000</v>
      </c>
      <c r="G17" s="17">
        <v>150</v>
      </c>
      <c r="H17" s="88">
        <v>20000</v>
      </c>
      <c r="I17" s="89">
        <f t="shared" si="1"/>
        <v>3000000</v>
      </c>
      <c r="J17" s="87">
        <f t="shared" si="2"/>
        <v>-1680000</v>
      </c>
      <c r="K17" s="376"/>
    </row>
    <row r="18" spans="1:11" s="225" customFormat="1" ht="63.75" customHeight="1" x14ac:dyDescent="0.25">
      <c r="A18" s="6">
        <v>11</v>
      </c>
      <c r="B18" s="213" t="s">
        <v>244</v>
      </c>
      <c r="C18" s="6" t="s">
        <v>47</v>
      </c>
      <c r="D18" s="78">
        <v>4</v>
      </c>
      <c r="E18" s="88">
        <v>1600000</v>
      </c>
      <c r="F18" s="89">
        <f t="shared" si="0"/>
        <v>6400000</v>
      </c>
      <c r="G18" s="78">
        <v>4</v>
      </c>
      <c r="H18" s="86">
        <v>1600000</v>
      </c>
      <c r="I18" s="87">
        <f t="shared" si="1"/>
        <v>6400000</v>
      </c>
      <c r="J18" s="87">
        <f t="shared" si="2"/>
        <v>0</v>
      </c>
      <c r="K18" s="377" t="s">
        <v>266</v>
      </c>
    </row>
    <row r="19" spans="1:11" s="225" customFormat="1" ht="65.25" customHeight="1" x14ac:dyDescent="0.25">
      <c r="A19" s="6">
        <v>12</v>
      </c>
      <c r="B19" s="213" t="s">
        <v>245</v>
      </c>
      <c r="C19" s="6" t="s">
        <v>47</v>
      </c>
      <c r="D19" s="78">
        <v>2</v>
      </c>
      <c r="E19" s="88">
        <v>1200000</v>
      </c>
      <c r="F19" s="89">
        <f t="shared" si="0"/>
        <v>2400000</v>
      </c>
      <c r="G19" s="78">
        <v>2</v>
      </c>
      <c r="H19" s="88">
        <v>1200000</v>
      </c>
      <c r="I19" s="89">
        <f t="shared" si="1"/>
        <v>2400000</v>
      </c>
      <c r="J19" s="87">
        <f t="shared" si="2"/>
        <v>0</v>
      </c>
      <c r="K19" s="378"/>
    </row>
    <row r="20" spans="1:11" s="225" customFormat="1" ht="94.5" x14ac:dyDescent="0.25">
      <c r="A20" s="77">
        <v>13</v>
      </c>
      <c r="B20" s="213" t="s">
        <v>368</v>
      </c>
      <c r="C20" s="6" t="s">
        <v>103</v>
      </c>
      <c r="D20" s="78">
        <v>128</v>
      </c>
      <c r="E20" s="88">
        <v>26000</v>
      </c>
      <c r="F20" s="89">
        <f t="shared" si="0"/>
        <v>3328000</v>
      </c>
      <c r="G20" s="78">
        <f>200*4*0.16</f>
        <v>128</v>
      </c>
      <c r="H20" s="88">
        <v>23600</v>
      </c>
      <c r="I20" s="89">
        <f>ROUND(G20*H20,-3)</f>
        <v>3021000</v>
      </c>
      <c r="J20" s="87">
        <f t="shared" si="2"/>
        <v>-307000</v>
      </c>
      <c r="K20" s="149" t="s">
        <v>230</v>
      </c>
    </row>
    <row r="21" spans="1:11" s="225" customFormat="1" ht="173.25" x14ac:dyDescent="0.25">
      <c r="A21" s="6">
        <v>14</v>
      </c>
      <c r="B21" s="213" t="s">
        <v>369</v>
      </c>
      <c r="C21" s="6" t="s">
        <v>32</v>
      </c>
      <c r="D21" s="78">
        <v>166</v>
      </c>
      <c r="E21" s="88">
        <v>150000</v>
      </c>
      <c r="F21" s="89">
        <f t="shared" si="0"/>
        <v>24900000</v>
      </c>
      <c r="G21" s="78"/>
      <c r="H21" s="86"/>
      <c r="I21" s="87">
        <f t="shared" si="1"/>
        <v>0</v>
      </c>
      <c r="J21" s="87">
        <f t="shared" si="2"/>
        <v>-24900000</v>
      </c>
      <c r="K21" s="81" t="s">
        <v>372</v>
      </c>
    </row>
    <row r="22" spans="1:11" s="225" customFormat="1" ht="85.5" customHeight="1" x14ac:dyDescent="0.25">
      <c r="A22" s="6">
        <v>15</v>
      </c>
      <c r="B22" s="213" t="s">
        <v>370</v>
      </c>
      <c r="C22" s="6" t="s">
        <v>33</v>
      </c>
      <c r="D22" s="78">
        <v>8</v>
      </c>
      <c r="E22" s="88">
        <v>200000</v>
      </c>
      <c r="F22" s="89">
        <f t="shared" si="0"/>
        <v>1600000</v>
      </c>
      <c r="G22" s="78">
        <v>8</v>
      </c>
      <c r="H22" s="88">
        <v>200000</v>
      </c>
      <c r="I22" s="89">
        <f t="shared" si="1"/>
        <v>1600000</v>
      </c>
      <c r="J22" s="87">
        <f t="shared" si="2"/>
        <v>0</v>
      </c>
      <c r="K22" s="371" t="s">
        <v>260</v>
      </c>
    </row>
    <row r="23" spans="1:11" s="225" customFormat="1" ht="59.25" customHeight="1" x14ac:dyDescent="0.25">
      <c r="A23" s="77">
        <v>16</v>
      </c>
      <c r="B23" s="213" t="s">
        <v>106</v>
      </c>
      <c r="C23" s="6" t="s">
        <v>32</v>
      </c>
      <c r="D23" s="78">
        <v>3</v>
      </c>
      <c r="E23" s="88">
        <v>300000</v>
      </c>
      <c r="F23" s="89">
        <f t="shared" si="0"/>
        <v>900000</v>
      </c>
      <c r="G23" s="78">
        <v>3</v>
      </c>
      <c r="H23" s="88">
        <v>150000</v>
      </c>
      <c r="I23" s="89">
        <f t="shared" si="1"/>
        <v>450000</v>
      </c>
      <c r="J23" s="87">
        <f t="shared" si="2"/>
        <v>-450000</v>
      </c>
      <c r="K23" s="372"/>
    </row>
    <row r="24" spans="1:11" s="225" customFormat="1" ht="48" customHeight="1" x14ac:dyDescent="0.25">
      <c r="A24" s="6">
        <v>17</v>
      </c>
      <c r="B24" s="213" t="s">
        <v>107</v>
      </c>
      <c r="C24" s="6" t="s">
        <v>48</v>
      </c>
      <c r="D24" s="78">
        <v>3</v>
      </c>
      <c r="E24" s="88">
        <v>350000</v>
      </c>
      <c r="F24" s="89">
        <f t="shared" si="0"/>
        <v>1050000</v>
      </c>
      <c r="G24" s="78">
        <v>3</v>
      </c>
      <c r="H24" s="88">
        <v>350000</v>
      </c>
      <c r="I24" s="89">
        <f t="shared" si="1"/>
        <v>1050000</v>
      </c>
      <c r="J24" s="87">
        <f t="shared" si="2"/>
        <v>0</v>
      </c>
      <c r="K24" s="373"/>
    </row>
    <row r="25" spans="1:11" s="225" customFormat="1" ht="78.75" x14ac:dyDescent="0.25">
      <c r="A25" s="152">
        <v>18</v>
      </c>
      <c r="B25" s="227" t="s">
        <v>100</v>
      </c>
      <c r="C25" s="152" t="s">
        <v>104</v>
      </c>
      <c r="D25" s="153">
        <v>56</v>
      </c>
      <c r="E25" s="154">
        <v>93000</v>
      </c>
      <c r="F25" s="155">
        <f t="shared" si="0"/>
        <v>5208000</v>
      </c>
      <c r="G25" s="228">
        <v>0.1</v>
      </c>
      <c r="H25" s="154">
        <f>SUM(I8:I24)</f>
        <v>37872000</v>
      </c>
      <c r="I25" s="155">
        <f>ROUND(G25*H25,-3)</f>
        <v>3787000</v>
      </c>
      <c r="J25" s="93">
        <f t="shared" si="2"/>
        <v>-1421000</v>
      </c>
      <c r="K25" s="156" t="s">
        <v>371</v>
      </c>
    </row>
    <row r="27" spans="1:11" x14ac:dyDescent="0.25">
      <c r="I27" s="92"/>
    </row>
  </sheetData>
  <mergeCells count="13">
    <mergeCell ref="K22:K24"/>
    <mergeCell ref="K13:K17"/>
    <mergeCell ref="K18:K19"/>
    <mergeCell ref="O2:X4"/>
    <mergeCell ref="A3:K3"/>
    <mergeCell ref="D5:F5"/>
    <mergeCell ref="G5:I5"/>
    <mergeCell ref="C5:C6"/>
    <mergeCell ref="B5:B6"/>
    <mergeCell ref="A5:A6"/>
    <mergeCell ref="K5:K6"/>
    <mergeCell ref="J5:J6"/>
    <mergeCell ref="A2:K2"/>
  </mergeCells>
  <pageMargins left="0.19685039370078741" right="0.19685039370078741" top="0.35433070866141736" bottom="0.55118110236220474" header="0.31496062992125984" footer="0.31496062992125984"/>
  <pageSetup paperSize="9" firstPageNumber="15" orientation="landscape" useFirstPageNumber="1" r:id="rId1"/>
  <headerFooter>
    <oddFooter>&amp;C&amp;P</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zoomScaleNormal="100" workbookViewId="0">
      <pane xSplit="2" ySplit="7" topLeftCell="C75" activePane="bottomRight" state="frozen"/>
      <selection pane="topRight" activeCell="C1" sqref="C1"/>
      <selection pane="bottomLeft" activeCell="A7" sqref="A7"/>
      <selection pane="bottomRight" activeCell="B61" sqref="B61"/>
    </sheetView>
  </sheetViews>
  <sheetFormatPr defaultRowHeight="15.75" x14ac:dyDescent="0.25"/>
  <cols>
    <col min="1" max="1" width="5.140625" style="112" bestFit="1" customWidth="1"/>
    <col min="2" max="2" width="40.140625" style="96" customWidth="1"/>
    <col min="3" max="3" width="6.5703125" style="113" customWidth="1"/>
    <col min="4" max="4" width="7.7109375" style="113" bestFit="1" customWidth="1"/>
    <col min="5" max="5" width="8.140625" style="113" customWidth="1"/>
    <col min="6" max="6" width="11.85546875" style="113" bestFit="1" customWidth="1"/>
    <col min="7" max="7" width="15.28515625" style="113" bestFit="1" customWidth="1"/>
    <col min="8" max="8" width="7.28515625" style="113" bestFit="1" customWidth="1"/>
    <col min="9" max="9" width="7.42578125" style="113" customWidth="1"/>
    <col min="10" max="10" width="11.28515625" style="113" bestFit="1" customWidth="1"/>
    <col min="11" max="11" width="14.28515625" style="113" bestFit="1" customWidth="1"/>
    <col min="12" max="13" width="14.28515625" style="113" customWidth="1"/>
    <col min="14" max="14" width="15" style="113" bestFit="1" customWidth="1"/>
    <col min="15" max="15" width="40.140625" style="167" customWidth="1"/>
    <col min="16" max="16" width="9.140625" style="96"/>
    <col min="17" max="17" width="12.42578125" style="96" bestFit="1" customWidth="1"/>
    <col min="18" max="259" width="9.140625" style="96"/>
    <col min="260" max="260" width="5.140625" style="96" bestFit="1" customWidth="1"/>
    <col min="261" max="261" width="40.140625" style="96" customWidth="1"/>
    <col min="262" max="262" width="6.5703125" style="96" customWidth="1"/>
    <col min="263" max="263" width="7.140625" style="96" customWidth="1"/>
    <col min="264" max="264" width="9.85546875" style="96" customWidth="1"/>
    <col min="265" max="265" width="6.5703125" style="96" customWidth="1"/>
    <col min="266" max="266" width="12.42578125" style="96" bestFit="1" customWidth="1"/>
    <col min="267" max="267" width="7.5703125" style="96" customWidth="1"/>
    <col min="268" max="268" width="10.140625" style="96" bestFit="1" customWidth="1"/>
    <col min="269" max="269" width="6.28515625" style="96" customWidth="1"/>
    <col min="270" max="270" width="12.42578125" style="96" bestFit="1" customWidth="1"/>
    <col min="271" max="271" width="23" style="96" customWidth="1"/>
    <col min="272" max="515" width="9.140625" style="96"/>
    <col min="516" max="516" width="5.140625" style="96" bestFit="1" customWidth="1"/>
    <col min="517" max="517" width="40.140625" style="96" customWidth="1"/>
    <col min="518" max="518" width="6.5703125" style="96" customWidth="1"/>
    <col min="519" max="519" width="7.140625" style="96" customWidth="1"/>
    <col min="520" max="520" width="9.85546875" style="96" customWidth="1"/>
    <col min="521" max="521" width="6.5703125" style="96" customWidth="1"/>
    <col min="522" max="522" width="12.42578125" style="96" bestFit="1" customWidth="1"/>
    <col min="523" max="523" width="7.5703125" style="96" customWidth="1"/>
    <col min="524" max="524" width="10.140625" style="96" bestFit="1" customWidth="1"/>
    <col min="525" max="525" width="6.28515625" style="96" customWidth="1"/>
    <col min="526" max="526" width="12.42578125" style="96" bestFit="1" customWidth="1"/>
    <col min="527" max="527" width="23" style="96" customWidth="1"/>
    <col min="528" max="771" width="9.140625" style="96"/>
    <col min="772" max="772" width="5.140625" style="96" bestFit="1" customWidth="1"/>
    <col min="773" max="773" width="40.140625" style="96" customWidth="1"/>
    <col min="774" max="774" width="6.5703125" style="96" customWidth="1"/>
    <col min="775" max="775" width="7.140625" style="96" customWidth="1"/>
    <col min="776" max="776" width="9.85546875" style="96" customWidth="1"/>
    <col min="777" max="777" width="6.5703125" style="96" customWidth="1"/>
    <col min="778" max="778" width="12.42578125" style="96" bestFit="1" customWidth="1"/>
    <col min="779" max="779" width="7.5703125" style="96" customWidth="1"/>
    <col min="780" max="780" width="10.140625" style="96" bestFit="1" customWidth="1"/>
    <col min="781" max="781" width="6.28515625" style="96" customWidth="1"/>
    <col min="782" max="782" width="12.42578125" style="96" bestFit="1" customWidth="1"/>
    <col min="783" max="783" width="23" style="96" customWidth="1"/>
    <col min="784" max="1027" width="9.140625" style="96"/>
    <col min="1028" max="1028" width="5.140625" style="96" bestFit="1" customWidth="1"/>
    <col min="1029" max="1029" width="40.140625" style="96" customWidth="1"/>
    <col min="1030" max="1030" width="6.5703125" style="96" customWidth="1"/>
    <col min="1031" max="1031" width="7.140625" style="96" customWidth="1"/>
    <col min="1032" max="1032" width="9.85546875" style="96" customWidth="1"/>
    <col min="1033" max="1033" width="6.5703125" style="96" customWidth="1"/>
    <col min="1034" max="1034" width="12.42578125" style="96" bestFit="1" customWidth="1"/>
    <col min="1035" max="1035" width="7.5703125" style="96" customWidth="1"/>
    <col min="1036" max="1036" width="10.140625" style="96" bestFit="1" customWidth="1"/>
    <col min="1037" max="1037" width="6.28515625" style="96" customWidth="1"/>
    <col min="1038" max="1038" width="12.42578125" style="96" bestFit="1" customWidth="1"/>
    <col min="1039" max="1039" width="23" style="96" customWidth="1"/>
    <col min="1040" max="1283" width="9.140625" style="96"/>
    <col min="1284" max="1284" width="5.140625" style="96" bestFit="1" customWidth="1"/>
    <col min="1285" max="1285" width="40.140625" style="96" customWidth="1"/>
    <col min="1286" max="1286" width="6.5703125" style="96" customWidth="1"/>
    <col min="1287" max="1287" width="7.140625" style="96" customWidth="1"/>
    <col min="1288" max="1288" width="9.85546875" style="96" customWidth="1"/>
    <col min="1289" max="1289" width="6.5703125" style="96" customWidth="1"/>
    <col min="1290" max="1290" width="12.42578125" style="96" bestFit="1" customWidth="1"/>
    <col min="1291" max="1291" width="7.5703125" style="96" customWidth="1"/>
    <col min="1292" max="1292" width="10.140625" style="96" bestFit="1" customWidth="1"/>
    <col min="1293" max="1293" width="6.28515625" style="96" customWidth="1"/>
    <col min="1294" max="1294" width="12.42578125" style="96" bestFit="1" customWidth="1"/>
    <col min="1295" max="1295" width="23" style="96" customWidth="1"/>
    <col min="1296" max="1539" width="9.140625" style="96"/>
    <col min="1540" max="1540" width="5.140625" style="96" bestFit="1" customWidth="1"/>
    <col min="1541" max="1541" width="40.140625" style="96" customWidth="1"/>
    <col min="1542" max="1542" width="6.5703125" style="96" customWidth="1"/>
    <col min="1543" max="1543" width="7.140625" style="96" customWidth="1"/>
    <col min="1544" max="1544" width="9.85546875" style="96" customWidth="1"/>
    <col min="1545" max="1545" width="6.5703125" style="96" customWidth="1"/>
    <col min="1546" max="1546" width="12.42578125" style="96" bestFit="1" customWidth="1"/>
    <col min="1547" max="1547" width="7.5703125" style="96" customWidth="1"/>
    <col min="1548" max="1548" width="10.140625" style="96" bestFit="1" customWidth="1"/>
    <col min="1549" max="1549" width="6.28515625" style="96" customWidth="1"/>
    <col min="1550" max="1550" width="12.42578125" style="96" bestFit="1" customWidth="1"/>
    <col min="1551" max="1551" width="23" style="96" customWidth="1"/>
    <col min="1552" max="1795" width="9.140625" style="96"/>
    <col min="1796" max="1796" width="5.140625" style="96" bestFit="1" customWidth="1"/>
    <col min="1797" max="1797" width="40.140625" style="96" customWidth="1"/>
    <col min="1798" max="1798" width="6.5703125" style="96" customWidth="1"/>
    <col min="1799" max="1799" width="7.140625" style="96" customWidth="1"/>
    <col min="1800" max="1800" width="9.85546875" style="96" customWidth="1"/>
    <col min="1801" max="1801" width="6.5703125" style="96" customWidth="1"/>
    <col min="1802" max="1802" width="12.42578125" style="96" bestFit="1" customWidth="1"/>
    <col min="1803" max="1803" width="7.5703125" style="96" customWidth="1"/>
    <col min="1804" max="1804" width="10.140625" style="96" bestFit="1" customWidth="1"/>
    <col min="1805" max="1805" width="6.28515625" style="96" customWidth="1"/>
    <col min="1806" max="1806" width="12.42578125" style="96" bestFit="1" customWidth="1"/>
    <col min="1807" max="1807" width="23" style="96" customWidth="1"/>
    <col min="1808" max="2051" width="9.140625" style="96"/>
    <col min="2052" max="2052" width="5.140625" style="96" bestFit="1" customWidth="1"/>
    <col min="2053" max="2053" width="40.140625" style="96" customWidth="1"/>
    <col min="2054" max="2054" width="6.5703125" style="96" customWidth="1"/>
    <col min="2055" max="2055" width="7.140625" style="96" customWidth="1"/>
    <col min="2056" max="2056" width="9.85546875" style="96" customWidth="1"/>
    <col min="2057" max="2057" width="6.5703125" style="96" customWidth="1"/>
    <col min="2058" max="2058" width="12.42578125" style="96" bestFit="1" customWidth="1"/>
    <col min="2059" max="2059" width="7.5703125" style="96" customWidth="1"/>
    <col min="2060" max="2060" width="10.140625" style="96" bestFit="1" customWidth="1"/>
    <col min="2061" max="2061" width="6.28515625" style="96" customWidth="1"/>
    <col min="2062" max="2062" width="12.42578125" style="96" bestFit="1" customWidth="1"/>
    <col min="2063" max="2063" width="23" style="96" customWidth="1"/>
    <col min="2064" max="2307" width="9.140625" style="96"/>
    <col min="2308" max="2308" width="5.140625" style="96" bestFit="1" customWidth="1"/>
    <col min="2309" max="2309" width="40.140625" style="96" customWidth="1"/>
    <col min="2310" max="2310" width="6.5703125" style="96" customWidth="1"/>
    <col min="2311" max="2311" width="7.140625" style="96" customWidth="1"/>
    <col min="2312" max="2312" width="9.85546875" style="96" customWidth="1"/>
    <col min="2313" max="2313" width="6.5703125" style="96" customWidth="1"/>
    <col min="2314" max="2314" width="12.42578125" style="96" bestFit="1" customWidth="1"/>
    <col min="2315" max="2315" width="7.5703125" style="96" customWidth="1"/>
    <col min="2316" max="2316" width="10.140625" style="96" bestFit="1" customWidth="1"/>
    <col min="2317" max="2317" width="6.28515625" style="96" customWidth="1"/>
    <col min="2318" max="2318" width="12.42578125" style="96" bestFit="1" customWidth="1"/>
    <col min="2319" max="2319" width="23" style="96" customWidth="1"/>
    <col min="2320" max="2563" width="9.140625" style="96"/>
    <col min="2564" max="2564" width="5.140625" style="96" bestFit="1" customWidth="1"/>
    <col min="2565" max="2565" width="40.140625" style="96" customWidth="1"/>
    <col min="2566" max="2566" width="6.5703125" style="96" customWidth="1"/>
    <col min="2567" max="2567" width="7.140625" style="96" customWidth="1"/>
    <col min="2568" max="2568" width="9.85546875" style="96" customWidth="1"/>
    <col min="2569" max="2569" width="6.5703125" style="96" customWidth="1"/>
    <col min="2570" max="2570" width="12.42578125" style="96" bestFit="1" customWidth="1"/>
    <col min="2571" max="2571" width="7.5703125" style="96" customWidth="1"/>
    <col min="2572" max="2572" width="10.140625" style="96" bestFit="1" customWidth="1"/>
    <col min="2573" max="2573" width="6.28515625" style="96" customWidth="1"/>
    <col min="2574" max="2574" width="12.42578125" style="96" bestFit="1" customWidth="1"/>
    <col min="2575" max="2575" width="23" style="96" customWidth="1"/>
    <col min="2576" max="2819" width="9.140625" style="96"/>
    <col min="2820" max="2820" width="5.140625" style="96" bestFit="1" customWidth="1"/>
    <col min="2821" max="2821" width="40.140625" style="96" customWidth="1"/>
    <col min="2822" max="2822" width="6.5703125" style="96" customWidth="1"/>
    <col min="2823" max="2823" width="7.140625" style="96" customWidth="1"/>
    <col min="2824" max="2824" width="9.85546875" style="96" customWidth="1"/>
    <col min="2825" max="2825" width="6.5703125" style="96" customWidth="1"/>
    <col min="2826" max="2826" width="12.42578125" style="96" bestFit="1" customWidth="1"/>
    <col min="2827" max="2827" width="7.5703125" style="96" customWidth="1"/>
    <col min="2828" max="2828" width="10.140625" style="96" bestFit="1" customWidth="1"/>
    <col min="2829" max="2829" width="6.28515625" style="96" customWidth="1"/>
    <col min="2830" max="2830" width="12.42578125" style="96" bestFit="1" customWidth="1"/>
    <col min="2831" max="2831" width="23" style="96" customWidth="1"/>
    <col min="2832" max="3075" width="9.140625" style="96"/>
    <col min="3076" max="3076" width="5.140625" style="96" bestFit="1" customWidth="1"/>
    <col min="3077" max="3077" width="40.140625" style="96" customWidth="1"/>
    <col min="3078" max="3078" width="6.5703125" style="96" customWidth="1"/>
    <col min="3079" max="3079" width="7.140625" style="96" customWidth="1"/>
    <col min="3080" max="3080" width="9.85546875" style="96" customWidth="1"/>
    <col min="3081" max="3081" width="6.5703125" style="96" customWidth="1"/>
    <col min="3082" max="3082" width="12.42578125" style="96" bestFit="1" customWidth="1"/>
    <col min="3083" max="3083" width="7.5703125" style="96" customWidth="1"/>
    <col min="3084" max="3084" width="10.140625" style="96" bestFit="1" customWidth="1"/>
    <col min="3085" max="3085" width="6.28515625" style="96" customWidth="1"/>
    <col min="3086" max="3086" width="12.42578125" style="96" bestFit="1" customWidth="1"/>
    <col min="3087" max="3087" width="23" style="96" customWidth="1"/>
    <col min="3088" max="3331" width="9.140625" style="96"/>
    <col min="3332" max="3332" width="5.140625" style="96" bestFit="1" customWidth="1"/>
    <col min="3333" max="3333" width="40.140625" style="96" customWidth="1"/>
    <col min="3334" max="3334" width="6.5703125" style="96" customWidth="1"/>
    <col min="3335" max="3335" width="7.140625" style="96" customWidth="1"/>
    <col min="3336" max="3336" width="9.85546875" style="96" customWidth="1"/>
    <col min="3337" max="3337" width="6.5703125" style="96" customWidth="1"/>
    <col min="3338" max="3338" width="12.42578125" style="96" bestFit="1" customWidth="1"/>
    <col min="3339" max="3339" width="7.5703125" style="96" customWidth="1"/>
    <col min="3340" max="3340" width="10.140625" style="96" bestFit="1" customWidth="1"/>
    <col min="3341" max="3341" width="6.28515625" style="96" customWidth="1"/>
    <col min="3342" max="3342" width="12.42578125" style="96" bestFit="1" customWidth="1"/>
    <col min="3343" max="3343" width="23" style="96" customWidth="1"/>
    <col min="3344" max="3587" width="9.140625" style="96"/>
    <col min="3588" max="3588" width="5.140625" style="96" bestFit="1" customWidth="1"/>
    <col min="3589" max="3589" width="40.140625" style="96" customWidth="1"/>
    <col min="3590" max="3590" width="6.5703125" style="96" customWidth="1"/>
    <col min="3591" max="3591" width="7.140625" style="96" customWidth="1"/>
    <col min="3592" max="3592" width="9.85546875" style="96" customWidth="1"/>
    <col min="3593" max="3593" width="6.5703125" style="96" customWidth="1"/>
    <col min="3594" max="3594" width="12.42578125" style="96" bestFit="1" customWidth="1"/>
    <col min="3595" max="3595" width="7.5703125" style="96" customWidth="1"/>
    <col min="3596" max="3596" width="10.140625" style="96" bestFit="1" customWidth="1"/>
    <col min="3597" max="3597" width="6.28515625" style="96" customWidth="1"/>
    <col min="3598" max="3598" width="12.42578125" style="96" bestFit="1" customWidth="1"/>
    <col min="3599" max="3599" width="23" style="96" customWidth="1"/>
    <col min="3600" max="3843" width="9.140625" style="96"/>
    <col min="3844" max="3844" width="5.140625" style="96" bestFit="1" customWidth="1"/>
    <col min="3845" max="3845" width="40.140625" style="96" customWidth="1"/>
    <col min="3846" max="3846" width="6.5703125" style="96" customWidth="1"/>
    <col min="3847" max="3847" width="7.140625" style="96" customWidth="1"/>
    <col min="3848" max="3848" width="9.85546875" style="96" customWidth="1"/>
    <col min="3849" max="3849" width="6.5703125" style="96" customWidth="1"/>
    <col min="3850" max="3850" width="12.42578125" style="96" bestFit="1" customWidth="1"/>
    <col min="3851" max="3851" width="7.5703125" style="96" customWidth="1"/>
    <col min="3852" max="3852" width="10.140625" style="96" bestFit="1" customWidth="1"/>
    <col min="3853" max="3853" width="6.28515625" style="96" customWidth="1"/>
    <col min="3854" max="3854" width="12.42578125" style="96" bestFit="1" customWidth="1"/>
    <col min="3855" max="3855" width="23" style="96" customWidth="1"/>
    <col min="3856" max="4099" width="9.140625" style="96"/>
    <col min="4100" max="4100" width="5.140625" style="96" bestFit="1" customWidth="1"/>
    <col min="4101" max="4101" width="40.140625" style="96" customWidth="1"/>
    <col min="4102" max="4102" width="6.5703125" style="96" customWidth="1"/>
    <col min="4103" max="4103" width="7.140625" style="96" customWidth="1"/>
    <col min="4104" max="4104" width="9.85546875" style="96" customWidth="1"/>
    <col min="4105" max="4105" width="6.5703125" style="96" customWidth="1"/>
    <col min="4106" max="4106" width="12.42578125" style="96" bestFit="1" customWidth="1"/>
    <col min="4107" max="4107" width="7.5703125" style="96" customWidth="1"/>
    <col min="4108" max="4108" width="10.140625" style="96" bestFit="1" customWidth="1"/>
    <col min="4109" max="4109" width="6.28515625" style="96" customWidth="1"/>
    <col min="4110" max="4110" width="12.42578125" style="96" bestFit="1" customWidth="1"/>
    <col min="4111" max="4111" width="23" style="96" customWidth="1"/>
    <col min="4112" max="4355" width="9.140625" style="96"/>
    <col min="4356" max="4356" width="5.140625" style="96" bestFit="1" customWidth="1"/>
    <col min="4357" max="4357" width="40.140625" style="96" customWidth="1"/>
    <col min="4358" max="4358" width="6.5703125" style="96" customWidth="1"/>
    <col min="4359" max="4359" width="7.140625" style="96" customWidth="1"/>
    <col min="4360" max="4360" width="9.85546875" style="96" customWidth="1"/>
    <col min="4361" max="4361" width="6.5703125" style="96" customWidth="1"/>
    <col min="4362" max="4362" width="12.42578125" style="96" bestFit="1" customWidth="1"/>
    <col min="4363" max="4363" width="7.5703125" style="96" customWidth="1"/>
    <col min="4364" max="4364" width="10.140625" style="96" bestFit="1" customWidth="1"/>
    <col min="4365" max="4365" width="6.28515625" style="96" customWidth="1"/>
    <col min="4366" max="4366" width="12.42578125" style="96" bestFit="1" customWidth="1"/>
    <col min="4367" max="4367" width="23" style="96" customWidth="1"/>
    <col min="4368" max="4611" width="9.140625" style="96"/>
    <col min="4612" max="4612" width="5.140625" style="96" bestFit="1" customWidth="1"/>
    <col min="4613" max="4613" width="40.140625" style="96" customWidth="1"/>
    <col min="4614" max="4614" width="6.5703125" style="96" customWidth="1"/>
    <col min="4615" max="4615" width="7.140625" style="96" customWidth="1"/>
    <col min="4616" max="4616" width="9.85546875" style="96" customWidth="1"/>
    <col min="4617" max="4617" width="6.5703125" style="96" customWidth="1"/>
    <col min="4618" max="4618" width="12.42578125" style="96" bestFit="1" customWidth="1"/>
    <col min="4619" max="4619" width="7.5703125" style="96" customWidth="1"/>
    <col min="4620" max="4620" width="10.140625" style="96" bestFit="1" customWidth="1"/>
    <col min="4621" max="4621" width="6.28515625" style="96" customWidth="1"/>
    <col min="4622" max="4622" width="12.42578125" style="96" bestFit="1" customWidth="1"/>
    <col min="4623" max="4623" width="23" style="96" customWidth="1"/>
    <col min="4624" max="4867" width="9.140625" style="96"/>
    <col min="4868" max="4868" width="5.140625" style="96" bestFit="1" customWidth="1"/>
    <col min="4869" max="4869" width="40.140625" style="96" customWidth="1"/>
    <col min="4870" max="4870" width="6.5703125" style="96" customWidth="1"/>
    <col min="4871" max="4871" width="7.140625" style="96" customWidth="1"/>
    <col min="4872" max="4872" width="9.85546875" style="96" customWidth="1"/>
    <col min="4873" max="4873" width="6.5703125" style="96" customWidth="1"/>
    <col min="4874" max="4874" width="12.42578125" style="96" bestFit="1" customWidth="1"/>
    <col min="4875" max="4875" width="7.5703125" style="96" customWidth="1"/>
    <col min="4876" max="4876" width="10.140625" style="96" bestFit="1" customWidth="1"/>
    <col min="4877" max="4877" width="6.28515625" style="96" customWidth="1"/>
    <col min="4878" max="4878" width="12.42578125" style="96" bestFit="1" customWidth="1"/>
    <col min="4879" max="4879" width="23" style="96" customWidth="1"/>
    <col min="4880" max="5123" width="9.140625" style="96"/>
    <col min="5124" max="5124" width="5.140625" style="96" bestFit="1" customWidth="1"/>
    <col min="5125" max="5125" width="40.140625" style="96" customWidth="1"/>
    <col min="5126" max="5126" width="6.5703125" style="96" customWidth="1"/>
    <col min="5127" max="5127" width="7.140625" style="96" customWidth="1"/>
    <col min="5128" max="5128" width="9.85546875" style="96" customWidth="1"/>
    <col min="5129" max="5129" width="6.5703125" style="96" customWidth="1"/>
    <col min="5130" max="5130" width="12.42578125" style="96" bestFit="1" customWidth="1"/>
    <col min="5131" max="5131" width="7.5703125" style="96" customWidth="1"/>
    <col min="5132" max="5132" width="10.140625" style="96" bestFit="1" customWidth="1"/>
    <col min="5133" max="5133" width="6.28515625" style="96" customWidth="1"/>
    <col min="5134" max="5134" width="12.42578125" style="96" bestFit="1" customWidth="1"/>
    <col min="5135" max="5135" width="23" style="96" customWidth="1"/>
    <col min="5136" max="5379" width="9.140625" style="96"/>
    <col min="5380" max="5380" width="5.140625" style="96" bestFit="1" customWidth="1"/>
    <col min="5381" max="5381" width="40.140625" style="96" customWidth="1"/>
    <col min="5382" max="5382" width="6.5703125" style="96" customWidth="1"/>
    <col min="5383" max="5383" width="7.140625" style="96" customWidth="1"/>
    <col min="5384" max="5384" width="9.85546875" style="96" customWidth="1"/>
    <col min="5385" max="5385" width="6.5703125" style="96" customWidth="1"/>
    <col min="5386" max="5386" width="12.42578125" style="96" bestFit="1" customWidth="1"/>
    <col min="5387" max="5387" width="7.5703125" style="96" customWidth="1"/>
    <col min="5388" max="5388" width="10.140625" style="96" bestFit="1" customWidth="1"/>
    <col min="5389" max="5389" width="6.28515625" style="96" customWidth="1"/>
    <col min="5390" max="5390" width="12.42578125" style="96" bestFit="1" customWidth="1"/>
    <col min="5391" max="5391" width="23" style="96" customWidth="1"/>
    <col min="5392" max="5635" width="9.140625" style="96"/>
    <col min="5636" max="5636" width="5.140625" style="96" bestFit="1" customWidth="1"/>
    <col min="5637" max="5637" width="40.140625" style="96" customWidth="1"/>
    <col min="5638" max="5638" width="6.5703125" style="96" customWidth="1"/>
    <col min="5639" max="5639" width="7.140625" style="96" customWidth="1"/>
    <col min="5640" max="5640" width="9.85546875" style="96" customWidth="1"/>
    <col min="5641" max="5641" width="6.5703125" style="96" customWidth="1"/>
    <col min="5642" max="5642" width="12.42578125" style="96" bestFit="1" customWidth="1"/>
    <col min="5643" max="5643" width="7.5703125" style="96" customWidth="1"/>
    <col min="5644" max="5644" width="10.140625" style="96" bestFit="1" customWidth="1"/>
    <col min="5645" max="5645" width="6.28515625" style="96" customWidth="1"/>
    <col min="5646" max="5646" width="12.42578125" style="96" bestFit="1" customWidth="1"/>
    <col min="5647" max="5647" width="23" style="96" customWidth="1"/>
    <col min="5648" max="5891" width="9.140625" style="96"/>
    <col min="5892" max="5892" width="5.140625" style="96" bestFit="1" customWidth="1"/>
    <col min="5893" max="5893" width="40.140625" style="96" customWidth="1"/>
    <col min="5894" max="5894" width="6.5703125" style="96" customWidth="1"/>
    <col min="5895" max="5895" width="7.140625" style="96" customWidth="1"/>
    <col min="5896" max="5896" width="9.85546875" style="96" customWidth="1"/>
    <col min="5897" max="5897" width="6.5703125" style="96" customWidth="1"/>
    <col min="5898" max="5898" width="12.42578125" style="96" bestFit="1" customWidth="1"/>
    <col min="5899" max="5899" width="7.5703125" style="96" customWidth="1"/>
    <col min="5900" max="5900" width="10.140625" style="96" bestFit="1" customWidth="1"/>
    <col min="5901" max="5901" width="6.28515625" style="96" customWidth="1"/>
    <col min="5902" max="5902" width="12.42578125" style="96" bestFit="1" customWidth="1"/>
    <col min="5903" max="5903" width="23" style="96" customWidth="1"/>
    <col min="5904" max="6147" width="9.140625" style="96"/>
    <col min="6148" max="6148" width="5.140625" style="96" bestFit="1" customWidth="1"/>
    <col min="6149" max="6149" width="40.140625" style="96" customWidth="1"/>
    <col min="6150" max="6150" width="6.5703125" style="96" customWidth="1"/>
    <col min="6151" max="6151" width="7.140625" style="96" customWidth="1"/>
    <col min="6152" max="6152" width="9.85546875" style="96" customWidth="1"/>
    <col min="6153" max="6153" width="6.5703125" style="96" customWidth="1"/>
    <col min="6154" max="6154" width="12.42578125" style="96" bestFit="1" customWidth="1"/>
    <col min="6155" max="6155" width="7.5703125" style="96" customWidth="1"/>
    <col min="6156" max="6156" width="10.140625" style="96" bestFit="1" customWidth="1"/>
    <col min="6157" max="6157" width="6.28515625" style="96" customWidth="1"/>
    <col min="6158" max="6158" width="12.42578125" style="96" bestFit="1" customWidth="1"/>
    <col min="6159" max="6159" width="23" style="96" customWidth="1"/>
    <col min="6160" max="6403" width="9.140625" style="96"/>
    <col min="6404" max="6404" width="5.140625" style="96" bestFit="1" customWidth="1"/>
    <col min="6405" max="6405" width="40.140625" style="96" customWidth="1"/>
    <col min="6406" max="6406" width="6.5703125" style="96" customWidth="1"/>
    <col min="6407" max="6407" width="7.140625" style="96" customWidth="1"/>
    <col min="6408" max="6408" width="9.85546875" style="96" customWidth="1"/>
    <col min="6409" max="6409" width="6.5703125" style="96" customWidth="1"/>
    <col min="6410" max="6410" width="12.42578125" style="96" bestFit="1" customWidth="1"/>
    <col min="6411" max="6411" width="7.5703125" style="96" customWidth="1"/>
    <col min="6412" max="6412" width="10.140625" style="96" bestFit="1" customWidth="1"/>
    <col min="6413" max="6413" width="6.28515625" style="96" customWidth="1"/>
    <col min="6414" max="6414" width="12.42578125" style="96" bestFit="1" customWidth="1"/>
    <col min="6415" max="6415" width="23" style="96" customWidth="1"/>
    <col min="6416" max="6659" width="9.140625" style="96"/>
    <col min="6660" max="6660" width="5.140625" style="96" bestFit="1" customWidth="1"/>
    <col min="6661" max="6661" width="40.140625" style="96" customWidth="1"/>
    <col min="6662" max="6662" width="6.5703125" style="96" customWidth="1"/>
    <col min="6663" max="6663" width="7.140625" style="96" customWidth="1"/>
    <col min="6664" max="6664" width="9.85546875" style="96" customWidth="1"/>
    <col min="6665" max="6665" width="6.5703125" style="96" customWidth="1"/>
    <col min="6666" max="6666" width="12.42578125" style="96" bestFit="1" customWidth="1"/>
    <col min="6667" max="6667" width="7.5703125" style="96" customWidth="1"/>
    <col min="6668" max="6668" width="10.140625" style="96" bestFit="1" customWidth="1"/>
    <col min="6669" max="6669" width="6.28515625" style="96" customWidth="1"/>
    <col min="6670" max="6670" width="12.42578125" style="96" bestFit="1" customWidth="1"/>
    <col min="6671" max="6671" width="23" style="96" customWidth="1"/>
    <col min="6672" max="6915" width="9.140625" style="96"/>
    <col min="6916" max="6916" width="5.140625" style="96" bestFit="1" customWidth="1"/>
    <col min="6917" max="6917" width="40.140625" style="96" customWidth="1"/>
    <col min="6918" max="6918" width="6.5703125" style="96" customWidth="1"/>
    <col min="6919" max="6919" width="7.140625" style="96" customWidth="1"/>
    <col min="6920" max="6920" width="9.85546875" style="96" customWidth="1"/>
    <col min="6921" max="6921" width="6.5703125" style="96" customWidth="1"/>
    <col min="6922" max="6922" width="12.42578125" style="96" bestFit="1" customWidth="1"/>
    <col min="6923" max="6923" width="7.5703125" style="96" customWidth="1"/>
    <col min="6924" max="6924" width="10.140625" style="96" bestFit="1" customWidth="1"/>
    <col min="6925" max="6925" width="6.28515625" style="96" customWidth="1"/>
    <col min="6926" max="6926" width="12.42578125" style="96" bestFit="1" customWidth="1"/>
    <col min="6927" max="6927" width="23" style="96" customWidth="1"/>
    <col min="6928" max="7171" width="9.140625" style="96"/>
    <col min="7172" max="7172" width="5.140625" style="96" bestFit="1" customWidth="1"/>
    <col min="7173" max="7173" width="40.140625" style="96" customWidth="1"/>
    <col min="7174" max="7174" width="6.5703125" style="96" customWidth="1"/>
    <col min="7175" max="7175" width="7.140625" style="96" customWidth="1"/>
    <col min="7176" max="7176" width="9.85546875" style="96" customWidth="1"/>
    <col min="7177" max="7177" width="6.5703125" style="96" customWidth="1"/>
    <col min="7178" max="7178" width="12.42578125" style="96" bestFit="1" customWidth="1"/>
    <col min="7179" max="7179" width="7.5703125" style="96" customWidth="1"/>
    <col min="7180" max="7180" width="10.140625" style="96" bestFit="1" customWidth="1"/>
    <col min="7181" max="7181" width="6.28515625" style="96" customWidth="1"/>
    <col min="7182" max="7182" width="12.42578125" style="96" bestFit="1" customWidth="1"/>
    <col min="7183" max="7183" width="23" style="96" customWidth="1"/>
    <col min="7184" max="7427" width="9.140625" style="96"/>
    <col min="7428" max="7428" width="5.140625" style="96" bestFit="1" customWidth="1"/>
    <col min="7429" max="7429" width="40.140625" style="96" customWidth="1"/>
    <col min="7430" max="7430" width="6.5703125" style="96" customWidth="1"/>
    <col min="7431" max="7431" width="7.140625" style="96" customWidth="1"/>
    <col min="7432" max="7432" width="9.85546875" style="96" customWidth="1"/>
    <col min="7433" max="7433" width="6.5703125" style="96" customWidth="1"/>
    <col min="7434" max="7434" width="12.42578125" style="96" bestFit="1" customWidth="1"/>
    <col min="7435" max="7435" width="7.5703125" style="96" customWidth="1"/>
    <col min="7436" max="7436" width="10.140625" style="96" bestFit="1" customWidth="1"/>
    <col min="7437" max="7437" width="6.28515625" style="96" customWidth="1"/>
    <col min="7438" max="7438" width="12.42578125" style="96" bestFit="1" customWidth="1"/>
    <col min="7439" max="7439" width="23" style="96" customWidth="1"/>
    <col min="7440" max="7683" width="9.140625" style="96"/>
    <col min="7684" max="7684" width="5.140625" style="96" bestFit="1" customWidth="1"/>
    <col min="7685" max="7685" width="40.140625" style="96" customWidth="1"/>
    <col min="7686" max="7686" width="6.5703125" style="96" customWidth="1"/>
    <col min="7687" max="7687" width="7.140625" style="96" customWidth="1"/>
    <col min="7688" max="7688" width="9.85546875" style="96" customWidth="1"/>
    <col min="7689" max="7689" width="6.5703125" style="96" customWidth="1"/>
    <col min="7690" max="7690" width="12.42578125" style="96" bestFit="1" customWidth="1"/>
    <col min="7691" max="7691" width="7.5703125" style="96" customWidth="1"/>
    <col min="7692" max="7692" width="10.140625" style="96" bestFit="1" customWidth="1"/>
    <col min="7693" max="7693" width="6.28515625" style="96" customWidth="1"/>
    <col min="7694" max="7694" width="12.42578125" style="96" bestFit="1" customWidth="1"/>
    <col min="7695" max="7695" width="23" style="96" customWidth="1"/>
    <col min="7696" max="7939" width="9.140625" style="96"/>
    <col min="7940" max="7940" width="5.140625" style="96" bestFit="1" customWidth="1"/>
    <col min="7941" max="7941" width="40.140625" style="96" customWidth="1"/>
    <col min="7942" max="7942" width="6.5703125" style="96" customWidth="1"/>
    <col min="7943" max="7943" width="7.140625" style="96" customWidth="1"/>
    <col min="7944" max="7944" width="9.85546875" style="96" customWidth="1"/>
    <col min="7945" max="7945" width="6.5703125" style="96" customWidth="1"/>
    <col min="7946" max="7946" width="12.42578125" style="96" bestFit="1" customWidth="1"/>
    <col min="7947" max="7947" width="7.5703125" style="96" customWidth="1"/>
    <col min="7948" max="7948" width="10.140625" style="96" bestFit="1" customWidth="1"/>
    <col min="7949" max="7949" width="6.28515625" style="96" customWidth="1"/>
    <col min="7950" max="7950" width="12.42578125" style="96" bestFit="1" customWidth="1"/>
    <col min="7951" max="7951" width="23" style="96" customWidth="1"/>
    <col min="7952" max="8195" width="9.140625" style="96"/>
    <col min="8196" max="8196" width="5.140625" style="96" bestFit="1" customWidth="1"/>
    <col min="8197" max="8197" width="40.140625" style="96" customWidth="1"/>
    <col min="8198" max="8198" width="6.5703125" style="96" customWidth="1"/>
    <col min="8199" max="8199" width="7.140625" style="96" customWidth="1"/>
    <col min="8200" max="8200" width="9.85546875" style="96" customWidth="1"/>
    <col min="8201" max="8201" width="6.5703125" style="96" customWidth="1"/>
    <col min="8202" max="8202" width="12.42578125" style="96" bestFit="1" customWidth="1"/>
    <col min="8203" max="8203" width="7.5703125" style="96" customWidth="1"/>
    <col min="8204" max="8204" width="10.140625" style="96" bestFit="1" customWidth="1"/>
    <col min="8205" max="8205" width="6.28515625" style="96" customWidth="1"/>
    <col min="8206" max="8206" width="12.42578125" style="96" bestFit="1" customWidth="1"/>
    <col min="8207" max="8207" width="23" style="96" customWidth="1"/>
    <col min="8208" max="8451" width="9.140625" style="96"/>
    <col min="8452" max="8452" width="5.140625" style="96" bestFit="1" customWidth="1"/>
    <col min="8453" max="8453" width="40.140625" style="96" customWidth="1"/>
    <col min="8454" max="8454" width="6.5703125" style="96" customWidth="1"/>
    <col min="8455" max="8455" width="7.140625" style="96" customWidth="1"/>
    <col min="8456" max="8456" width="9.85546875" style="96" customWidth="1"/>
    <col min="8457" max="8457" width="6.5703125" style="96" customWidth="1"/>
    <col min="8458" max="8458" width="12.42578125" style="96" bestFit="1" customWidth="1"/>
    <col min="8459" max="8459" width="7.5703125" style="96" customWidth="1"/>
    <col min="8460" max="8460" width="10.140625" style="96" bestFit="1" customWidth="1"/>
    <col min="8461" max="8461" width="6.28515625" style="96" customWidth="1"/>
    <col min="8462" max="8462" width="12.42578125" style="96" bestFit="1" customWidth="1"/>
    <col min="8463" max="8463" width="23" style="96" customWidth="1"/>
    <col min="8464" max="8707" width="9.140625" style="96"/>
    <col min="8708" max="8708" width="5.140625" style="96" bestFit="1" customWidth="1"/>
    <col min="8709" max="8709" width="40.140625" style="96" customWidth="1"/>
    <col min="8710" max="8710" width="6.5703125" style="96" customWidth="1"/>
    <col min="8711" max="8711" width="7.140625" style="96" customWidth="1"/>
    <col min="8712" max="8712" width="9.85546875" style="96" customWidth="1"/>
    <col min="8713" max="8713" width="6.5703125" style="96" customWidth="1"/>
    <col min="8714" max="8714" width="12.42578125" style="96" bestFit="1" customWidth="1"/>
    <col min="8715" max="8715" width="7.5703125" style="96" customWidth="1"/>
    <col min="8716" max="8716" width="10.140625" style="96" bestFit="1" customWidth="1"/>
    <col min="8717" max="8717" width="6.28515625" style="96" customWidth="1"/>
    <col min="8718" max="8718" width="12.42578125" style="96" bestFit="1" customWidth="1"/>
    <col min="8719" max="8719" width="23" style="96" customWidth="1"/>
    <col min="8720" max="8963" width="9.140625" style="96"/>
    <col min="8964" max="8964" width="5.140625" style="96" bestFit="1" customWidth="1"/>
    <col min="8965" max="8965" width="40.140625" style="96" customWidth="1"/>
    <col min="8966" max="8966" width="6.5703125" style="96" customWidth="1"/>
    <col min="8967" max="8967" width="7.140625" style="96" customWidth="1"/>
    <col min="8968" max="8968" width="9.85546875" style="96" customWidth="1"/>
    <col min="8969" max="8969" width="6.5703125" style="96" customWidth="1"/>
    <col min="8970" max="8970" width="12.42578125" style="96" bestFit="1" customWidth="1"/>
    <col min="8971" max="8971" width="7.5703125" style="96" customWidth="1"/>
    <col min="8972" max="8972" width="10.140625" style="96" bestFit="1" customWidth="1"/>
    <col min="8973" max="8973" width="6.28515625" style="96" customWidth="1"/>
    <col min="8974" max="8974" width="12.42578125" style="96" bestFit="1" customWidth="1"/>
    <col min="8975" max="8975" width="23" style="96" customWidth="1"/>
    <col min="8976" max="9219" width="9.140625" style="96"/>
    <col min="9220" max="9220" width="5.140625" style="96" bestFit="1" customWidth="1"/>
    <col min="9221" max="9221" width="40.140625" style="96" customWidth="1"/>
    <col min="9222" max="9222" width="6.5703125" style="96" customWidth="1"/>
    <col min="9223" max="9223" width="7.140625" style="96" customWidth="1"/>
    <col min="9224" max="9224" width="9.85546875" style="96" customWidth="1"/>
    <col min="9225" max="9225" width="6.5703125" style="96" customWidth="1"/>
    <col min="9226" max="9226" width="12.42578125" style="96" bestFit="1" customWidth="1"/>
    <col min="9227" max="9227" width="7.5703125" style="96" customWidth="1"/>
    <col min="9228" max="9228" width="10.140625" style="96" bestFit="1" customWidth="1"/>
    <col min="9229" max="9229" width="6.28515625" style="96" customWidth="1"/>
    <col min="9230" max="9230" width="12.42578125" style="96" bestFit="1" customWidth="1"/>
    <col min="9231" max="9231" width="23" style="96" customWidth="1"/>
    <col min="9232" max="9475" width="9.140625" style="96"/>
    <col min="9476" max="9476" width="5.140625" style="96" bestFit="1" customWidth="1"/>
    <col min="9477" max="9477" width="40.140625" style="96" customWidth="1"/>
    <col min="9478" max="9478" width="6.5703125" style="96" customWidth="1"/>
    <col min="9479" max="9479" width="7.140625" style="96" customWidth="1"/>
    <col min="9480" max="9480" width="9.85546875" style="96" customWidth="1"/>
    <col min="9481" max="9481" width="6.5703125" style="96" customWidth="1"/>
    <col min="9482" max="9482" width="12.42578125" style="96" bestFit="1" customWidth="1"/>
    <col min="9483" max="9483" width="7.5703125" style="96" customWidth="1"/>
    <col min="9484" max="9484" width="10.140625" style="96" bestFit="1" customWidth="1"/>
    <col min="9485" max="9485" width="6.28515625" style="96" customWidth="1"/>
    <col min="9486" max="9486" width="12.42578125" style="96" bestFit="1" customWidth="1"/>
    <col min="9487" max="9487" width="23" style="96" customWidth="1"/>
    <col min="9488" max="9731" width="9.140625" style="96"/>
    <col min="9732" max="9732" width="5.140625" style="96" bestFit="1" customWidth="1"/>
    <col min="9733" max="9733" width="40.140625" style="96" customWidth="1"/>
    <col min="9734" max="9734" width="6.5703125" style="96" customWidth="1"/>
    <col min="9735" max="9735" width="7.140625" style="96" customWidth="1"/>
    <col min="9736" max="9736" width="9.85546875" style="96" customWidth="1"/>
    <col min="9737" max="9737" width="6.5703125" style="96" customWidth="1"/>
    <col min="9738" max="9738" width="12.42578125" style="96" bestFit="1" customWidth="1"/>
    <col min="9739" max="9739" width="7.5703125" style="96" customWidth="1"/>
    <col min="9740" max="9740" width="10.140625" style="96" bestFit="1" customWidth="1"/>
    <col min="9741" max="9741" width="6.28515625" style="96" customWidth="1"/>
    <col min="9742" max="9742" width="12.42578125" style="96" bestFit="1" customWidth="1"/>
    <col min="9743" max="9743" width="23" style="96" customWidth="1"/>
    <col min="9744" max="9987" width="9.140625" style="96"/>
    <col min="9988" max="9988" width="5.140625" style="96" bestFit="1" customWidth="1"/>
    <col min="9989" max="9989" width="40.140625" style="96" customWidth="1"/>
    <col min="9990" max="9990" width="6.5703125" style="96" customWidth="1"/>
    <col min="9991" max="9991" width="7.140625" style="96" customWidth="1"/>
    <col min="9992" max="9992" width="9.85546875" style="96" customWidth="1"/>
    <col min="9993" max="9993" width="6.5703125" style="96" customWidth="1"/>
    <col min="9994" max="9994" width="12.42578125" style="96" bestFit="1" customWidth="1"/>
    <col min="9995" max="9995" width="7.5703125" style="96" customWidth="1"/>
    <col min="9996" max="9996" width="10.140625" style="96" bestFit="1" customWidth="1"/>
    <col min="9997" max="9997" width="6.28515625" style="96" customWidth="1"/>
    <col min="9998" max="9998" width="12.42578125" style="96" bestFit="1" customWidth="1"/>
    <col min="9999" max="9999" width="23" style="96" customWidth="1"/>
    <col min="10000" max="10243" width="9.140625" style="96"/>
    <col min="10244" max="10244" width="5.140625" style="96" bestFit="1" customWidth="1"/>
    <col min="10245" max="10245" width="40.140625" style="96" customWidth="1"/>
    <col min="10246" max="10246" width="6.5703125" style="96" customWidth="1"/>
    <col min="10247" max="10247" width="7.140625" style="96" customWidth="1"/>
    <col min="10248" max="10248" width="9.85546875" style="96" customWidth="1"/>
    <col min="10249" max="10249" width="6.5703125" style="96" customWidth="1"/>
    <col min="10250" max="10250" width="12.42578125" style="96" bestFit="1" customWidth="1"/>
    <col min="10251" max="10251" width="7.5703125" style="96" customWidth="1"/>
    <col min="10252" max="10252" width="10.140625" style="96" bestFit="1" customWidth="1"/>
    <col min="10253" max="10253" width="6.28515625" style="96" customWidth="1"/>
    <col min="10254" max="10254" width="12.42578125" style="96" bestFit="1" customWidth="1"/>
    <col min="10255" max="10255" width="23" style="96" customWidth="1"/>
    <col min="10256" max="10499" width="9.140625" style="96"/>
    <col min="10500" max="10500" width="5.140625" style="96" bestFit="1" customWidth="1"/>
    <col min="10501" max="10501" width="40.140625" style="96" customWidth="1"/>
    <col min="10502" max="10502" width="6.5703125" style="96" customWidth="1"/>
    <col min="10503" max="10503" width="7.140625" style="96" customWidth="1"/>
    <col min="10504" max="10504" width="9.85546875" style="96" customWidth="1"/>
    <col min="10505" max="10505" width="6.5703125" style="96" customWidth="1"/>
    <col min="10506" max="10506" width="12.42578125" style="96" bestFit="1" customWidth="1"/>
    <col min="10507" max="10507" width="7.5703125" style="96" customWidth="1"/>
    <col min="10508" max="10508" width="10.140625" style="96" bestFit="1" customWidth="1"/>
    <col min="10509" max="10509" width="6.28515625" style="96" customWidth="1"/>
    <col min="10510" max="10510" width="12.42578125" style="96" bestFit="1" customWidth="1"/>
    <col min="10511" max="10511" width="23" style="96" customWidth="1"/>
    <col min="10512" max="10755" width="9.140625" style="96"/>
    <col min="10756" max="10756" width="5.140625" style="96" bestFit="1" customWidth="1"/>
    <col min="10757" max="10757" width="40.140625" style="96" customWidth="1"/>
    <col min="10758" max="10758" width="6.5703125" style="96" customWidth="1"/>
    <col min="10759" max="10759" width="7.140625" style="96" customWidth="1"/>
    <col min="10760" max="10760" width="9.85546875" style="96" customWidth="1"/>
    <col min="10761" max="10761" width="6.5703125" style="96" customWidth="1"/>
    <col min="10762" max="10762" width="12.42578125" style="96" bestFit="1" customWidth="1"/>
    <col min="10763" max="10763" width="7.5703125" style="96" customWidth="1"/>
    <col min="10764" max="10764" width="10.140625" style="96" bestFit="1" customWidth="1"/>
    <col min="10765" max="10765" width="6.28515625" style="96" customWidth="1"/>
    <col min="10766" max="10766" width="12.42578125" style="96" bestFit="1" customWidth="1"/>
    <col min="10767" max="10767" width="23" style="96" customWidth="1"/>
    <col min="10768" max="11011" width="9.140625" style="96"/>
    <col min="11012" max="11012" width="5.140625" style="96" bestFit="1" customWidth="1"/>
    <col min="11013" max="11013" width="40.140625" style="96" customWidth="1"/>
    <col min="11014" max="11014" width="6.5703125" style="96" customWidth="1"/>
    <col min="11015" max="11015" width="7.140625" style="96" customWidth="1"/>
    <col min="11016" max="11016" width="9.85546875" style="96" customWidth="1"/>
    <col min="11017" max="11017" width="6.5703125" style="96" customWidth="1"/>
    <col min="11018" max="11018" width="12.42578125" style="96" bestFit="1" customWidth="1"/>
    <col min="11019" max="11019" width="7.5703125" style="96" customWidth="1"/>
    <col min="11020" max="11020" width="10.140625" style="96" bestFit="1" customWidth="1"/>
    <col min="11021" max="11021" width="6.28515625" style="96" customWidth="1"/>
    <col min="11022" max="11022" width="12.42578125" style="96" bestFit="1" customWidth="1"/>
    <col min="11023" max="11023" width="23" style="96" customWidth="1"/>
    <col min="11024" max="11267" width="9.140625" style="96"/>
    <col min="11268" max="11268" width="5.140625" style="96" bestFit="1" customWidth="1"/>
    <col min="11269" max="11269" width="40.140625" style="96" customWidth="1"/>
    <col min="11270" max="11270" width="6.5703125" style="96" customWidth="1"/>
    <col min="11271" max="11271" width="7.140625" style="96" customWidth="1"/>
    <col min="11272" max="11272" width="9.85546875" style="96" customWidth="1"/>
    <col min="11273" max="11273" width="6.5703125" style="96" customWidth="1"/>
    <col min="11274" max="11274" width="12.42578125" style="96" bestFit="1" customWidth="1"/>
    <col min="11275" max="11275" width="7.5703125" style="96" customWidth="1"/>
    <col min="11276" max="11276" width="10.140625" style="96" bestFit="1" customWidth="1"/>
    <col min="11277" max="11277" width="6.28515625" style="96" customWidth="1"/>
    <col min="11278" max="11278" width="12.42578125" style="96" bestFit="1" customWidth="1"/>
    <col min="11279" max="11279" width="23" style="96" customWidth="1"/>
    <col min="11280" max="11523" width="9.140625" style="96"/>
    <col min="11524" max="11524" width="5.140625" style="96" bestFit="1" customWidth="1"/>
    <col min="11525" max="11525" width="40.140625" style="96" customWidth="1"/>
    <col min="11526" max="11526" width="6.5703125" style="96" customWidth="1"/>
    <col min="11527" max="11527" width="7.140625" style="96" customWidth="1"/>
    <col min="11528" max="11528" width="9.85546875" style="96" customWidth="1"/>
    <col min="11529" max="11529" width="6.5703125" style="96" customWidth="1"/>
    <col min="11530" max="11530" width="12.42578125" style="96" bestFit="1" customWidth="1"/>
    <col min="11531" max="11531" width="7.5703125" style="96" customWidth="1"/>
    <col min="11532" max="11532" width="10.140625" style="96" bestFit="1" customWidth="1"/>
    <col min="11533" max="11533" width="6.28515625" style="96" customWidth="1"/>
    <col min="11534" max="11534" width="12.42578125" style="96" bestFit="1" customWidth="1"/>
    <col min="11535" max="11535" width="23" style="96" customWidth="1"/>
    <col min="11536" max="11779" width="9.140625" style="96"/>
    <col min="11780" max="11780" width="5.140625" style="96" bestFit="1" customWidth="1"/>
    <col min="11781" max="11781" width="40.140625" style="96" customWidth="1"/>
    <col min="11782" max="11782" width="6.5703125" style="96" customWidth="1"/>
    <col min="11783" max="11783" width="7.140625" style="96" customWidth="1"/>
    <col min="11784" max="11784" width="9.85546875" style="96" customWidth="1"/>
    <col min="11785" max="11785" width="6.5703125" style="96" customWidth="1"/>
    <col min="11786" max="11786" width="12.42578125" style="96" bestFit="1" customWidth="1"/>
    <col min="11787" max="11787" width="7.5703125" style="96" customWidth="1"/>
    <col min="11788" max="11788" width="10.140625" style="96" bestFit="1" customWidth="1"/>
    <col min="11789" max="11789" width="6.28515625" style="96" customWidth="1"/>
    <col min="11790" max="11790" width="12.42578125" style="96" bestFit="1" customWidth="1"/>
    <col min="11791" max="11791" width="23" style="96" customWidth="1"/>
    <col min="11792" max="12035" width="9.140625" style="96"/>
    <col min="12036" max="12036" width="5.140625" style="96" bestFit="1" customWidth="1"/>
    <col min="12037" max="12037" width="40.140625" style="96" customWidth="1"/>
    <col min="12038" max="12038" width="6.5703125" style="96" customWidth="1"/>
    <col min="12039" max="12039" width="7.140625" style="96" customWidth="1"/>
    <col min="12040" max="12040" width="9.85546875" style="96" customWidth="1"/>
    <col min="12041" max="12041" width="6.5703125" style="96" customWidth="1"/>
    <col min="12042" max="12042" width="12.42578125" style="96" bestFit="1" customWidth="1"/>
    <col min="12043" max="12043" width="7.5703125" style="96" customWidth="1"/>
    <col min="12044" max="12044" width="10.140625" style="96" bestFit="1" customWidth="1"/>
    <col min="12045" max="12045" width="6.28515625" style="96" customWidth="1"/>
    <col min="12046" max="12046" width="12.42578125" style="96" bestFit="1" customWidth="1"/>
    <col min="12047" max="12047" width="23" style="96" customWidth="1"/>
    <col min="12048" max="12291" width="9.140625" style="96"/>
    <col min="12292" max="12292" width="5.140625" style="96" bestFit="1" customWidth="1"/>
    <col min="12293" max="12293" width="40.140625" style="96" customWidth="1"/>
    <col min="12294" max="12294" width="6.5703125" style="96" customWidth="1"/>
    <col min="12295" max="12295" width="7.140625" style="96" customWidth="1"/>
    <col min="12296" max="12296" width="9.85546875" style="96" customWidth="1"/>
    <col min="12297" max="12297" width="6.5703125" style="96" customWidth="1"/>
    <col min="12298" max="12298" width="12.42578125" style="96" bestFit="1" customWidth="1"/>
    <col min="12299" max="12299" width="7.5703125" style="96" customWidth="1"/>
    <col min="12300" max="12300" width="10.140625" style="96" bestFit="1" customWidth="1"/>
    <col min="12301" max="12301" width="6.28515625" style="96" customWidth="1"/>
    <col min="12302" max="12302" width="12.42578125" style="96" bestFit="1" customWidth="1"/>
    <col min="12303" max="12303" width="23" style="96" customWidth="1"/>
    <col min="12304" max="12547" width="9.140625" style="96"/>
    <col min="12548" max="12548" width="5.140625" style="96" bestFit="1" customWidth="1"/>
    <col min="12549" max="12549" width="40.140625" style="96" customWidth="1"/>
    <col min="12550" max="12550" width="6.5703125" style="96" customWidth="1"/>
    <col min="12551" max="12551" width="7.140625" style="96" customWidth="1"/>
    <col min="12552" max="12552" width="9.85546875" style="96" customWidth="1"/>
    <col min="12553" max="12553" width="6.5703125" style="96" customWidth="1"/>
    <col min="12554" max="12554" width="12.42578125" style="96" bestFit="1" customWidth="1"/>
    <col min="12555" max="12555" width="7.5703125" style="96" customWidth="1"/>
    <col min="12556" max="12556" width="10.140625" style="96" bestFit="1" customWidth="1"/>
    <col min="12557" max="12557" width="6.28515625" style="96" customWidth="1"/>
    <col min="12558" max="12558" width="12.42578125" style="96" bestFit="1" customWidth="1"/>
    <col min="12559" max="12559" width="23" style="96" customWidth="1"/>
    <col min="12560" max="12803" width="9.140625" style="96"/>
    <col min="12804" max="12804" width="5.140625" style="96" bestFit="1" customWidth="1"/>
    <col min="12805" max="12805" width="40.140625" style="96" customWidth="1"/>
    <col min="12806" max="12806" width="6.5703125" style="96" customWidth="1"/>
    <col min="12807" max="12807" width="7.140625" style="96" customWidth="1"/>
    <col min="12808" max="12808" width="9.85546875" style="96" customWidth="1"/>
    <col min="12809" max="12809" width="6.5703125" style="96" customWidth="1"/>
    <col min="12810" max="12810" width="12.42578125" style="96" bestFit="1" customWidth="1"/>
    <col min="12811" max="12811" width="7.5703125" style="96" customWidth="1"/>
    <col min="12812" max="12812" width="10.140625" style="96" bestFit="1" customWidth="1"/>
    <col min="12813" max="12813" width="6.28515625" style="96" customWidth="1"/>
    <col min="12814" max="12814" width="12.42578125" style="96" bestFit="1" customWidth="1"/>
    <col min="12815" max="12815" width="23" style="96" customWidth="1"/>
    <col min="12816" max="13059" width="9.140625" style="96"/>
    <col min="13060" max="13060" width="5.140625" style="96" bestFit="1" customWidth="1"/>
    <col min="13061" max="13061" width="40.140625" style="96" customWidth="1"/>
    <col min="13062" max="13062" width="6.5703125" style="96" customWidth="1"/>
    <col min="13063" max="13063" width="7.140625" style="96" customWidth="1"/>
    <col min="13064" max="13064" width="9.85546875" style="96" customWidth="1"/>
    <col min="13065" max="13065" width="6.5703125" style="96" customWidth="1"/>
    <col min="13066" max="13066" width="12.42578125" style="96" bestFit="1" customWidth="1"/>
    <col min="13067" max="13067" width="7.5703125" style="96" customWidth="1"/>
    <col min="13068" max="13068" width="10.140625" style="96" bestFit="1" customWidth="1"/>
    <col min="13069" max="13069" width="6.28515625" style="96" customWidth="1"/>
    <col min="13070" max="13070" width="12.42578125" style="96" bestFit="1" customWidth="1"/>
    <col min="13071" max="13071" width="23" style="96" customWidth="1"/>
    <col min="13072" max="13315" width="9.140625" style="96"/>
    <col min="13316" max="13316" width="5.140625" style="96" bestFit="1" customWidth="1"/>
    <col min="13317" max="13317" width="40.140625" style="96" customWidth="1"/>
    <col min="13318" max="13318" width="6.5703125" style="96" customWidth="1"/>
    <col min="13319" max="13319" width="7.140625" style="96" customWidth="1"/>
    <col min="13320" max="13320" width="9.85546875" style="96" customWidth="1"/>
    <col min="13321" max="13321" width="6.5703125" style="96" customWidth="1"/>
    <col min="13322" max="13322" width="12.42578125" style="96" bestFit="1" customWidth="1"/>
    <col min="13323" max="13323" width="7.5703125" style="96" customWidth="1"/>
    <col min="13324" max="13324" width="10.140625" style="96" bestFit="1" customWidth="1"/>
    <col min="13325" max="13325" width="6.28515625" style="96" customWidth="1"/>
    <col min="13326" max="13326" width="12.42578125" style="96" bestFit="1" customWidth="1"/>
    <col min="13327" max="13327" width="23" style="96" customWidth="1"/>
    <col min="13328" max="13571" width="9.140625" style="96"/>
    <col min="13572" max="13572" width="5.140625" style="96" bestFit="1" customWidth="1"/>
    <col min="13573" max="13573" width="40.140625" style="96" customWidth="1"/>
    <col min="13574" max="13574" width="6.5703125" style="96" customWidth="1"/>
    <col min="13575" max="13575" width="7.140625" style="96" customWidth="1"/>
    <col min="13576" max="13576" width="9.85546875" style="96" customWidth="1"/>
    <col min="13577" max="13577" width="6.5703125" style="96" customWidth="1"/>
    <col min="13578" max="13578" width="12.42578125" style="96" bestFit="1" customWidth="1"/>
    <col min="13579" max="13579" width="7.5703125" style="96" customWidth="1"/>
    <col min="13580" max="13580" width="10.140625" style="96" bestFit="1" customWidth="1"/>
    <col min="13581" max="13581" width="6.28515625" style="96" customWidth="1"/>
    <col min="13582" max="13582" width="12.42578125" style="96" bestFit="1" customWidth="1"/>
    <col min="13583" max="13583" width="23" style="96" customWidth="1"/>
    <col min="13584" max="13827" width="9.140625" style="96"/>
    <col min="13828" max="13828" width="5.140625" style="96" bestFit="1" customWidth="1"/>
    <col min="13829" max="13829" width="40.140625" style="96" customWidth="1"/>
    <col min="13830" max="13830" width="6.5703125" style="96" customWidth="1"/>
    <col min="13831" max="13831" width="7.140625" style="96" customWidth="1"/>
    <col min="13832" max="13832" width="9.85546875" style="96" customWidth="1"/>
    <col min="13833" max="13833" width="6.5703125" style="96" customWidth="1"/>
    <col min="13834" max="13834" width="12.42578125" style="96" bestFit="1" customWidth="1"/>
    <col min="13835" max="13835" width="7.5703125" style="96" customWidth="1"/>
    <col min="13836" max="13836" width="10.140625" style="96" bestFit="1" customWidth="1"/>
    <col min="13837" max="13837" width="6.28515625" style="96" customWidth="1"/>
    <col min="13838" max="13838" width="12.42578125" style="96" bestFit="1" customWidth="1"/>
    <col min="13839" max="13839" width="23" style="96" customWidth="1"/>
    <col min="13840" max="14083" width="9.140625" style="96"/>
    <col min="14084" max="14084" width="5.140625" style="96" bestFit="1" customWidth="1"/>
    <col min="14085" max="14085" width="40.140625" style="96" customWidth="1"/>
    <col min="14086" max="14086" width="6.5703125" style="96" customWidth="1"/>
    <col min="14087" max="14087" width="7.140625" style="96" customWidth="1"/>
    <col min="14088" max="14088" width="9.85546875" style="96" customWidth="1"/>
    <col min="14089" max="14089" width="6.5703125" style="96" customWidth="1"/>
    <col min="14090" max="14090" width="12.42578125" style="96" bestFit="1" customWidth="1"/>
    <col min="14091" max="14091" width="7.5703125" style="96" customWidth="1"/>
    <col min="14092" max="14092" width="10.140625" style="96" bestFit="1" customWidth="1"/>
    <col min="14093" max="14093" width="6.28515625" style="96" customWidth="1"/>
    <col min="14094" max="14094" width="12.42578125" style="96" bestFit="1" customWidth="1"/>
    <col min="14095" max="14095" width="23" style="96" customWidth="1"/>
    <col min="14096" max="14339" width="9.140625" style="96"/>
    <col min="14340" max="14340" width="5.140625" style="96" bestFit="1" customWidth="1"/>
    <col min="14341" max="14341" width="40.140625" style="96" customWidth="1"/>
    <col min="14342" max="14342" width="6.5703125" style="96" customWidth="1"/>
    <col min="14343" max="14343" width="7.140625" style="96" customWidth="1"/>
    <col min="14344" max="14344" width="9.85546875" style="96" customWidth="1"/>
    <col min="14345" max="14345" width="6.5703125" style="96" customWidth="1"/>
    <col min="14346" max="14346" width="12.42578125" style="96" bestFit="1" customWidth="1"/>
    <col min="14347" max="14347" width="7.5703125" style="96" customWidth="1"/>
    <col min="14348" max="14348" width="10.140625" style="96" bestFit="1" customWidth="1"/>
    <col min="14349" max="14349" width="6.28515625" style="96" customWidth="1"/>
    <col min="14350" max="14350" width="12.42578125" style="96" bestFit="1" customWidth="1"/>
    <col min="14351" max="14351" width="23" style="96" customWidth="1"/>
    <col min="14352" max="14595" width="9.140625" style="96"/>
    <col min="14596" max="14596" width="5.140625" style="96" bestFit="1" customWidth="1"/>
    <col min="14597" max="14597" width="40.140625" style="96" customWidth="1"/>
    <col min="14598" max="14598" width="6.5703125" style="96" customWidth="1"/>
    <col min="14599" max="14599" width="7.140625" style="96" customWidth="1"/>
    <col min="14600" max="14600" width="9.85546875" style="96" customWidth="1"/>
    <col min="14601" max="14601" width="6.5703125" style="96" customWidth="1"/>
    <col min="14602" max="14602" width="12.42578125" style="96" bestFit="1" customWidth="1"/>
    <col min="14603" max="14603" width="7.5703125" style="96" customWidth="1"/>
    <col min="14604" max="14604" width="10.140625" style="96" bestFit="1" customWidth="1"/>
    <col min="14605" max="14605" width="6.28515625" style="96" customWidth="1"/>
    <col min="14606" max="14606" width="12.42578125" style="96" bestFit="1" customWidth="1"/>
    <col min="14607" max="14607" width="23" style="96" customWidth="1"/>
    <col min="14608" max="14851" width="9.140625" style="96"/>
    <col min="14852" max="14852" width="5.140625" style="96" bestFit="1" customWidth="1"/>
    <col min="14853" max="14853" width="40.140625" style="96" customWidth="1"/>
    <col min="14854" max="14854" width="6.5703125" style="96" customWidth="1"/>
    <col min="14855" max="14855" width="7.140625" style="96" customWidth="1"/>
    <col min="14856" max="14856" width="9.85546875" style="96" customWidth="1"/>
    <col min="14857" max="14857" width="6.5703125" style="96" customWidth="1"/>
    <col min="14858" max="14858" width="12.42578125" style="96" bestFit="1" customWidth="1"/>
    <col min="14859" max="14859" width="7.5703125" style="96" customWidth="1"/>
    <col min="14860" max="14860" width="10.140625" style="96" bestFit="1" customWidth="1"/>
    <col min="14861" max="14861" width="6.28515625" style="96" customWidth="1"/>
    <col min="14862" max="14862" width="12.42578125" style="96" bestFit="1" customWidth="1"/>
    <col min="14863" max="14863" width="23" style="96" customWidth="1"/>
    <col min="14864" max="15107" width="9.140625" style="96"/>
    <col min="15108" max="15108" width="5.140625" style="96" bestFit="1" customWidth="1"/>
    <col min="15109" max="15109" width="40.140625" style="96" customWidth="1"/>
    <col min="15110" max="15110" width="6.5703125" style="96" customWidth="1"/>
    <col min="15111" max="15111" width="7.140625" style="96" customWidth="1"/>
    <col min="15112" max="15112" width="9.85546875" style="96" customWidth="1"/>
    <col min="15113" max="15113" width="6.5703125" style="96" customWidth="1"/>
    <col min="15114" max="15114" width="12.42578125" style="96" bestFit="1" customWidth="1"/>
    <col min="15115" max="15115" width="7.5703125" style="96" customWidth="1"/>
    <col min="15116" max="15116" width="10.140625" style="96" bestFit="1" customWidth="1"/>
    <col min="15117" max="15117" width="6.28515625" style="96" customWidth="1"/>
    <col min="15118" max="15118" width="12.42578125" style="96" bestFit="1" customWidth="1"/>
    <col min="15119" max="15119" width="23" style="96" customWidth="1"/>
    <col min="15120" max="15363" width="9.140625" style="96"/>
    <col min="15364" max="15364" width="5.140625" style="96" bestFit="1" customWidth="1"/>
    <col min="15365" max="15365" width="40.140625" style="96" customWidth="1"/>
    <col min="15366" max="15366" width="6.5703125" style="96" customWidth="1"/>
    <col min="15367" max="15367" width="7.140625" style="96" customWidth="1"/>
    <col min="15368" max="15368" width="9.85546875" style="96" customWidth="1"/>
    <col min="15369" max="15369" width="6.5703125" style="96" customWidth="1"/>
    <col min="15370" max="15370" width="12.42578125" style="96" bestFit="1" customWidth="1"/>
    <col min="15371" max="15371" width="7.5703125" style="96" customWidth="1"/>
    <col min="15372" max="15372" width="10.140625" style="96" bestFit="1" customWidth="1"/>
    <col min="15373" max="15373" width="6.28515625" style="96" customWidth="1"/>
    <col min="15374" max="15374" width="12.42578125" style="96" bestFit="1" customWidth="1"/>
    <col min="15375" max="15375" width="23" style="96" customWidth="1"/>
    <col min="15376" max="15619" width="9.140625" style="96"/>
    <col min="15620" max="15620" width="5.140625" style="96" bestFit="1" customWidth="1"/>
    <col min="15621" max="15621" width="40.140625" style="96" customWidth="1"/>
    <col min="15622" max="15622" width="6.5703125" style="96" customWidth="1"/>
    <col min="15623" max="15623" width="7.140625" style="96" customWidth="1"/>
    <col min="15624" max="15624" width="9.85546875" style="96" customWidth="1"/>
    <col min="15625" max="15625" width="6.5703125" style="96" customWidth="1"/>
    <col min="15626" max="15626" width="12.42578125" style="96" bestFit="1" customWidth="1"/>
    <col min="15627" max="15627" width="7.5703125" style="96" customWidth="1"/>
    <col min="15628" max="15628" width="10.140625" style="96" bestFit="1" customWidth="1"/>
    <col min="15629" max="15629" width="6.28515625" style="96" customWidth="1"/>
    <col min="15630" max="15630" width="12.42578125" style="96" bestFit="1" customWidth="1"/>
    <col min="15631" max="15631" width="23" style="96" customWidth="1"/>
    <col min="15632" max="15875" width="9.140625" style="96"/>
    <col min="15876" max="15876" width="5.140625" style="96" bestFit="1" customWidth="1"/>
    <col min="15877" max="15877" width="40.140625" style="96" customWidth="1"/>
    <col min="15878" max="15878" width="6.5703125" style="96" customWidth="1"/>
    <col min="15879" max="15879" width="7.140625" style="96" customWidth="1"/>
    <col min="15880" max="15880" width="9.85546875" style="96" customWidth="1"/>
    <col min="15881" max="15881" width="6.5703125" style="96" customWidth="1"/>
    <col min="15882" max="15882" width="12.42578125" style="96" bestFit="1" customWidth="1"/>
    <col min="15883" max="15883" width="7.5703125" style="96" customWidth="1"/>
    <col min="15884" max="15884" width="10.140625" style="96" bestFit="1" customWidth="1"/>
    <col min="15885" max="15885" width="6.28515625" style="96" customWidth="1"/>
    <col min="15886" max="15886" width="12.42578125" style="96" bestFit="1" customWidth="1"/>
    <col min="15887" max="15887" width="23" style="96" customWidth="1"/>
    <col min="15888" max="16131" width="9.140625" style="96"/>
    <col min="16132" max="16132" width="5.140625" style="96" bestFit="1" customWidth="1"/>
    <col min="16133" max="16133" width="40.140625" style="96" customWidth="1"/>
    <col min="16134" max="16134" width="6.5703125" style="96" customWidth="1"/>
    <col min="16135" max="16135" width="7.140625" style="96" customWidth="1"/>
    <col min="16136" max="16136" width="9.85546875" style="96" customWidth="1"/>
    <col min="16137" max="16137" width="6.5703125" style="96" customWidth="1"/>
    <col min="16138" max="16138" width="12.42578125" style="96" bestFit="1" customWidth="1"/>
    <col min="16139" max="16139" width="7.5703125" style="96" customWidth="1"/>
    <col min="16140" max="16140" width="10.140625" style="96" bestFit="1" customWidth="1"/>
    <col min="16141" max="16141" width="6.28515625" style="96" customWidth="1"/>
    <col min="16142" max="16142" width="12.42578125" style="96" bestFit="1" customWidth="1"/>
    <col min="16143" max="16143" width="23" style="96" customWidth="1"/>
    <col min="16144" max="16384" width="9.140625" style="96"/>
  </cols>
  <sheetData>
    <row r="1" spans="1:17" s="141" customFormat="1" ht="18.75" x14ac:dyDescent="0.25">
      <c r="A1" s="137"/>
      <c r="B1" s="138"/>
      <c r="C1" s="139"/>
      <c r="D1" s="139"/>
      <c r="E1" s="139"/>
      <c r="F1" s="139"/>
      <c r="G1" s="139"/>
      <c r="H1" s="139"/>
      <c r="I1" s="139"/>
      <c r="J1" s="139"/>
      <c r="K1" s="139"/>
      <c r="L1" s="139"/>
      <c r="M1" s="139"/>
      <c r="N1" s="139"/>
      <c r="O1" s="302" t="s">
        <v>271</v>
      </c>
      <c r="P1" s="140"/>
    </row>
    <row r="2" spans="1:17" s="141" customFormat="1" ht="43.5" customHeight="1" x14ac:dyDescent="0.25">
      <c r="A2" s="383" t="s">
        <v>280</v>
      </c>
      <c r="B2" s="383"/>
      <c r="C2" s="383"/>
      <c r="D2" s="383"/>
      <c r="E2" s="383"/>
      <c r="F2" s="383"/>
      <c r="G2" s="383"/>
      <c r="H2" s="383"/>
      <c r="I2" s="383"/>
      <c r="J2" s="383"/>
      <c r="K2" s="383"/>
      <c r="L2" s="383"/>
      <c r="M2" s="383"/>
      <c r="N2" s="383"/>
      <c r="O2" s="383"/>
      <c r="P2" s="140"/>
    </row>
    <row r="3" spans="1:17" s="141" customFormat="1" ht="18.75" x14ac:dyDescent="0.25">
      <c r="A3" s="337" t="str">
        <f>'Biểu 01 THTM'!A3:N3</f>
        <v>(Kèm theo Báo cáo thuyết minh)</v>
      </c>
      <c r="B3" s="337"/>
      <c r="C3" s="337"/>
      <c r="D3" s="337"/>
      <c r="E3" s="337"/>
      <c r="F3" s="337"/>
      <c r="G3" s="337"/>
      <c r="H3" s="337"/>
      <c r="I3" s="337"/>
      <c r="J3" s="337"/>
      <c r="K3" s="337"/>
      <c r="L3" s="337"/>
      <c r="M3" s="337"/>
      <c r="N3" s="337"/>
      <c r="O3" s="337"/>
      <c r="P3" s="140"/>
    </row>
    <row r="4" spans="1:17" s="141" customFormat="1" ht="18.75" x14ac:dyDescent="0.25">
      <c r="A4" s="52"/>
      <c r="B4" s="52"/>
      <c r="C4" s="52"/>
      <c r="D4" s="52"/>
      <c r="E4" s="52"/>
      <c r="F4" s="52"/>
      <c r="G4" s="52"/>
      <c r="H4" s="52"/>
      <c r="I4" s="52"/>
      <c r="J4" s="52"/>
      <c r="K4" s="142"/>
      <c r="L4" s="142"/>
      <c r="M4" s="142"/>
      <c r="N4" s="142"/>
      <c r="O4" s="168" t="s">
        <v>2</v>
      </c>
      <c r="P4" s="140"/>
    </row>
    <row r="5" spans="1:17" ht="21" customHeight="1" x14ac:dyDescent="0.25">
      <c r="A5" s="384" t="s">
        <v>3</v>
      </c>
      <c r="B5" s="384" t="s">
        <v>13</v>
      </c>
      <c r="C5" s="387" t="s">
        <v>14</v>
      </c>
      <c r="D5" s="388"/>
      <c r="E5" s="388"/>
      <c r="F5" s="388"/>
      <c r="G5" s="389"/>
      <c r="H5" s="400" t="s">
        <v>283</v>
      </c>
      <c r="I5" s="401"/>
      <c r="J5" s="401"/>
      <c r="K5" s="401"/>
      <c r="L5" s="401"/>
      <c r="M5" s="402"/>
      <c r="N5" s="393" t="s">
        <v>205</v>
      </c>
      <c r="O5" s="390" t="s">
        <v>10</v>
      </c>
      <c r="P5" s="95"/>
    </row>
    <row r="6" spans="1:17" ht="32.25" customHeight="1" x14ac:dyDescent="0.25">
      <c r="A6" s="385"/>
      <c r="B6" s="385"/>
      <c r="C6" s="396" t="s">
        <v>15</v>
      </c>
      <c r="D6" s="396" t="s">
        <v>16</v>
      </c>
      <c r="E6" s="380" t="s">
        <v>18</v>
      </c>
      <c r="F6" s="396" t="s">
        <v>17</v>
      </c>
      <c r="G6" s="396" t="s">
        <v>19</v>
      </c>
      <c r="H6" s="396" t="s">
        <v>16</v>
      </c>
      <c r="I6" s="380" t="s">
        <v>18</v>
      </c>
      <c r="J6" s="396" t="s">
        <v>17</v>
      </c>
      <c r="K6" s="396" t="s">
        <v>20</v>
      </c>
      <c r="L6" s="360" t="s">
        <v>267</v>
      </c>
      <c r="M6" s="361"/>
      <c r="N6" s="394"/>
      <c r="O6" s="391"/>
      <c r="P6" s="95"/>
    </row>
    <row r="7" spans="1:17" ht="32.25" customHeight="1" x14ac:dyDescent="0.25">
      <c r="A7" s="386"/>
      <c r="B7" s="386"/>
      <c r="C7" s="396"/>
      <c r="D7" s="396"/>
      <c r="E7" s="380"/>
      <c r="F7" s="396"/>
      <c r="G7" s="396"/>
      <c r="H7" s="396"/>
      <c r="I7" s="380"/>
      <c r="J7" s="396"/>
      <c r="K7" s="396"/>
      <c r="L7" s="232" t="s">
        <v>12</v>
      </c>
      <c r="M7" s="236" t="s">
        <v>196</v>
      </c>
      <c r="N7" s="395"/>
      <c r="O7" s="392"/>
      <c r="P7" s="95"/>
    </row>
    <row r="8" spans="1:17" x14ac:dyDescent="0.25">
      <c r="A8" s="248"/>
      <c r="B8" s="97" t="s">
        <v>21</v>
      </c>
      <c r="C8" s="249"/>
      <c r="D8" s="249"/>
      <c r="E8" s="247"/>
      <c r="F8" s="249"/>
      <c r="G8" s="230">
        <f>G9+G13+G15+G49+G63+G78</f>
        <v>2043578800</v>
      </c>
      <c r="H8" s="230"/>
      <c r="I8" s="231"/>
      <c r="J8" s="230"/>
      <c r="K8" s="230">
        <f>K9+K13+K15+K49+K63+K78</f>
        <v>902704000</v>
      </c>
      <c r="L8" s="230">
        <f t="shared" ref="L8:M8" si="0">L9+L13+L15+L49+L63+L78</f>
        <v>761618000</v>
      </c>
      <c r="M8" s="230">
        <f t="shared" si="0"/>
        <v>141086000</v>
      </c>
      <c r="N8" s="178">
        <f>K8-G8</f>
        <v>-1140874800</v>
      </c>
      <c r="O8" s="162"/>
      <c r="P8" s="95"/>
    </row>
    <row r="9" spans="1:17" ht="67.5" customHeight="1" x14ac:dyDescent="0.25">
      <c r="A9" s="252">
        <v>1</v>
      </c>
      <c r="B9" s="253" t="s">
        <v>204</v>
      </c>
      <c r="C9" s="253"/>
      <c r="D9" s="253"/>
      <c r="E9" s="254"/>
      <c r="F9" s="253"/>
      <c r="G9" s="255">
        <f>SUM(G10:G12)</f>
        <v>585870000</v>
      </c>
      <c r="H9" s="255"/>
      <c r="I9" s="255"/>
      <c r="J9" s="255"/>
      <c r="K9" s="255">
        <f>K10+K11+K12</f>
        <v>585870000</v>
      </c>
      <c r="L9" s="255">
        <f>K9</f>
        <v>585870000</v>
      </c>
      <c r="M9" s="255"/>
      <c r="N9" s="256">
        <f>K9-G9</f>
        <v>0</v>
      </c>
      <c r="O9" s="257" t="s">
        <v>345</v>
      </c>
    </row>
    <row r="10" spans="1:17" ht="47.25" x14ac:dyDescent="0.25">
      <c r="A10" s="14" t="s">
        <v>22</v>
      </c>
      <c r="B10" s="98" t="s">
        <v>23</v>
      </c>
      <c r="C10" s="18" t="s">
        <v>24</v>
      </c>
      <c r="D10" s="15">
        <v>50</v>
      </c>
      <c r="E10" s="15">
        <v>6</v>
      </c>
      <c r="F10" s="16">
        <v>150000</v>
      </c>
      <c r="G10" s="16">
        <f>D10*E10*F10</f>
        <v>45000000</v>
      </c>
      <c r="H10" s="15">
        <v>50</v>
      </c>
      <c r="I10" s="15">
        <v>6</v>
      </c>
      <c r="J10" s="16">
        <v>150000</v>
      </c>
      <c r="K10" s="16">
        <f>H10*J10*I10</f>
        <v>45000000</v>
      </c>
      <c r="L10" s="16"/>
      <c r="M10" s="16"/>
      <c r="N10" s="16">
        <f>K10-G10</f>
        <v>0</v>
      </c>
      <c r="O10" s="163" t="s">
        <v>350</v>
      </c>
    </row>
    <row r="11" spans="1:17" ht="31.5" x14ac:dyDescent="0.25">
      <c r="A11" s="14" t="s">
        <v>22</v>
      </c>
      <c r="B11" s="98" t="s">
        <v>25</v>
      </c>
      <c r="C11" s="18" t="s">
        <v>24</v>
      </c>
      <c r="D11" s="15">
        <v>15</v>
      </c>
      <c r="E11" s="15">
        <v>6</v>
      </c>
      <c r="F11" s="16">
        <v>1490000</v>
      </c>
      <c r="G11" s="16">
        <f t="shared" ref="G11:G14" si="1">D11*E11*F11</f>
        <v>134100000</v>
      </c>
      <c r="H11" s="15">
        <v>15</v>
      </c>
      <c r="I11" s="15">
        <v>6</v>
      </c>
      <c r="J11" s="16">
        <v>1490000</v>
      </c>
      <c r="K11" s="16">
        <f>H11*J11*I11</f>
        <v>134100000</v>
      </c>
      <c r="L11" s="16"/>
      <c r="M11" s="16"/>
      <c r="N11" s="16">
        <f t="shared" ref="N11:N75" si="2">K11-G11</f>
        <v>0</v>
      </c>
      <c r="O11" s="405" t="s">
        <v>263</v>
      </c>
    </row>
    <row r="12" spans="1:17" ht="31.5" x14ac:dyDescent="0.25">
      <c r="A12" s="14" t="s">
        <v>22</v>
      </c>
      <c r="B12" s="98" t="s">
        <v>26</v>
      </c>
      <c r="C12" s="18" t="s">
        <v>24</v>
      </c>
      <c r="D12" s="15">
        <f>50-15</f>
        <v>35</v>
      </c>
      <c r="E12" s="15">
        <v>6</v>
      </c>
      <c r="F12" s="16">
        <v>1937000</v>
      </c>
      <c r="G12" s="16">
        <f t="shared" si="1"/>
        <v>406770000</v>
      </c>
      <c r="H12" s="15">
        <v>35</v>
      </c>
      <c r="I12" s="15">
        <v>6</v>
      </c>
      <c r="J12" s="16">
        <f>1490000+(1490000*30%)</f>
        <v>1937000</v>
      </c>
      <c r="K12" s="16">
        <f>H12*J12*I12</f>
        <v>406770000</v>
      </c>
      <c r="L12" s="16"/>
      <c r="M12" s="16"/>
      <c r="N12" s="16">
        <f t="shared" si="2"/>
        <v>0</v>
      </c>
      <c r="O12" s="406"/>
    </row>
    <row r="13" spans="1:17" ht="150.75" customHeight="1" x14ac:dyDescent="0.25">
      <c r="A13" s="258">
        <v>2</v>
      </c>
      <c r="B13" s="259" t="s">
        <v>203</v>
      </c>
      <c r="C13" s="258"/>
      <c r="D13" s="259"/>
      <c r="E13" s="258"/>
      <c r="F13" s="259"/>
      <c r="G13" s="260">
        <f>SUM(G14:G14)</f>
        <v>72000000</v>
      </c>
      <c r="H13" s="261"/>
      <c r="I13" s="261"/>
      <c r="J13" s="260"/>
      <c r="K13" s="260">
        <f>K14</f>
        <v>72000000</v>
      </c>
      <c r="L13" s="260">
        <f t="shared" ref="L13:M13" si="3">L14</f>
        <v>30857000</v>
      </c>
      <c r="M13" s="260">
        <f t="shared" si="3"/>
        <v>41143000</v>
      </c>
      <c r="N13" s="16">
        <f t="shared" si="2"/>
        <v>0</v>
      </c>
      <c r="O13" s="262" t="s">
        <v>344</v>
      </c>
    </row>
    <row r="14" spans="1:17" ht="69.75" customHeight="1" x14ac:dyDescent="0.25">
      <c r="A14" s="94" t="s">
        <v>22</v>
      </c>
      <c r="B14" s="100" t="s">
        <v>197</v>
      </c>
      <c r="C14" s="101" t="s">
        <v>24</v>
      </c>
      <c r="D14" s="102">
        <v>80</v>
      </c>
      <c r="E14" s="102">
        <v>6</v>
      </c>
      <c r="F14" s="99">
        <v>150000</v>
      </c>
      <c r="G14" s="99">
        <f t="shared" si="1"/>
        <v>72000000</v>
      </c>
      <c r="H14" s="102">
        <v>80</v>
      </c>
      <c r="I14" s="102">
        <v>6</v>
      </c>
      <c r="J14" s="99">
        <v>150000</v>
      </c>
      <c r="K14" s="99">
        <f>H14*J14*I14</f>
        <v>72000000</v>
      </c>
      <c r="L14" s="99">
        <f>ROUND((K14/14)*6,-3)</f>
        <v>30857000</v>
      </c>
      <c r="M14" s="99">
        <f>ROUND((K14/14)*8,-3)</f>
        <v>41143000</v>
      </c>
      <c r="N14" s="16">
        <f t="shared" si="2"/>
        <v>0</v>
      </c>
      <c r="O14" s="163" t="s">
        <v>262</v>
      </c>
      <c r="P14" s="103"/>
    </row>
    <row r="15" spans="1:17" s="107" customFormat="1" ht="154.5" customHeight="1" x14ac:dyDescent="0.25">
      <c r="A15" s="104">
        <v>3</v>
      </c>
      <c r="B15" s="105" t="s">
        <v>203</v>
      </c>
      <c r="C15" s="106"/>
      <c r="D15" s="106"/>
      <c r="E15" s="106"/>
      <c r="F15" s="106"/>
      <c r="G15" s="106">
        <f>SUM(G16:G48)</f>
        <v>380818800</v>
      </c>
      <c r="H15" s="106"/>
      <c r="I15" s="106"/>
      <c r="J15" s="106"/>
      <c r="K15" s="106">
        <f>SUM(K16:K48)</f>
        <v>174900000</v>
      </c>
      <c r="L15" s="244">
        <f>ROUND((K15/14)*6,-3)</f>
        <v>74957000</v>
      </c>
      <c r="M15" s="244">
        <f>ROUND((K15/14)*8,-3)</f>
        <v>99943000</v>
      </c>
      <c r="N15" s="16">
        <f t="shared" si="2"/>
        <v>-205918800</v>
      </c>
      <c r="O15" s="262" t="s">
        <v>353</v>
      </c>
      <c r="Q15" s="233"/>
    </row>
    <row r="16" spans="1:17" ht="47.25" x14ac:dyDescent="0.25">
      <c r="A16" s="108" t="s">
        <v>22</v>
      </c>
      <c r="B16" s="109" t="s">
        <v>198</v>
      </c>
      <c r="C16" s="110" t="s">
        <v>24</v>
      </c>
      <c r="D16" s="110">
        <v>80</v>
      </c>
      <c r="E16" s="111"/>
      <c r="F16" s="111">
        <v>900000</v>
      </c>
      <c r="G16" s="111">
        <f>D16*F16</f>
        <v>72000000</v>
      </c>
      <c r="H16" s="110">
        <v>80</v>
      </c>
      <c r="I16" s="111">
        <v>6</v>
      </c>
      <c r="J16" s="111">
        <v>150000</v>
      </c>
      <c r="K16" s="111">
        <f>H16*I16*J16</f>
        <v>72000000</v>
      </c>
      <c r="L16" s="111"/>
      <c r="M16" s="111"/>
      <c r="N16" s="16">
        <f t="shared" si="2"/>
        <v>0</v>
      </c>
      <c r="O16" s="163" t="s">
        <v>262</v>
      </c>
    </row>
    <row r="17" spans="1:15" ht="31.5" customHeight="1" x14ac:dyDescent="0.25">
      <c r="A17" s="108" t="s">
        <v>22</v>
      </c>
      <c r="B17" s="109" t="s">
        <v>109</v>
      </c>
      <c r="C17" s="110" t="s">
        <v>49</v>
      </c>
      <c r="D17" s="110">
        <v>2</v>
      </c>
      <c r="E17" s="111"/>
      <c r="F17" s="111">
        <v>500000</v>
      </c>
      <c r="G17" s="111">
        <f>D17*F17</f>
        <v>1000000</v>
      </c>
      <c r="H17" s="110"/>
      <c r="I17" s="111"/>
      <c r="J17" s="111"/>
      <c r="K17" s="111"/>
      <c r="L17" s="111"/>
      <c r="M17" s="111"/>
      <c r="N17" s="16">
        <f t="shared" si="2"/>
        <v>-1000000</v>
      </c>
      <c r="O17" s="407" t="s">
        <v>346</v>
      </c>
    </row>
    <row r="18" spans="1:15" ht="36" customHeight="1" x14ac:dyDescent="0.25">
      <c r="A18" s="108" t="s">
        <v>22</v>
      </c>
      <c r="B18" s="109" t="s">
        <v>110</v>
      </c>
      <c r="C18" s="110" t="s">
        <v>130</v>
      </c>
      <c r="D18" s="110">
        <v>24</v>
      </c>
      <c r="E18" s="111"/>
      <c r="F18" s="111">
        <v>5000</v>
      </c>
      <c r="G18" s="111">
        <f>D18*F18</f>
        <v>120000</v>
      </c>
      <c r="H18" s="110"/>
      <c r="I18" s="111"/>
      <c r="J18" s="111"/>
      <c r="K18" s="111"/>
      <c r="L18" s="111"/>
      <c r="M18" s="111"/>
      <c r="N18" s="16">
        <f>K18-G18</f>
        <v>-120000</v>
      </c>
      <c r="O18" s="408"/>
    </row>
    <row r="19" spans="1:15" ht="37.5" customHeight="1" x14ac:dyDescent="0.25">
      <c r="A19" s="108" t="s">
        <v>22</v>
      </c>
      <c r="B19" s="109" t="s">
        <v>111</v>
      </c>
      <c r="C19" s="110" t="s">
        <v>33</v>
      </c>
      <c r="D19" s="110">
        <v>14</v>
      </c>
      <c r="E19" s="111"/>
      <c r="F19" s="111">
        <v>150000</v>
      </c>
      <c r="G19" s="111">
        <f t="shared" ref="G19" si="4">D19*F19</f>
        <v>2100000</v>
      </c>
      <c r="H19" s="110"/>
      <c r="I19" s="111"/>
      <c r="J19" s="111"/>
      <c r="K19" s="111"/>
      <c r="L19" s="111"/>
      <c r="M19" s="111"/>
      <c r="N19" s="16">
        <f t="shared" si="2"/>
        <v>-2100000</v>
      </c>
      <c r="O19" s="408"/>
    </row>
    <row r="20" spans="1:15" ht="36.75" customHeight="1" x14ac:dyDescent="0.25">
      <c r="A20" s="108" t="s">
        <v>22</v>
      </c>
      <c r="B20" s="109" t="s">
        <v>116</v>
      </c>
      <c r="C20" s="110" t="s">
        <v>103</v>
      </c>
      <c r="D20" s="110">
        <v>40</v>
      </c>
      <c r="E20" s="111"/>
      <c r="F20" s="111">
        <v>25000</v>
      </c>
      <c r="G20" s="111">
        <f>D20*F20</f>
        <v>1000000</v>
      </c>
      <c r="H20" s="110"/>
      <c r="I20" s="111"/>
      <c r="J20" s="111"/>
      <c r="K20" s="111"/>
      <c r="L20" s="111"/>
      <c r="M20" s="111"/>
      <c r="N20" s="16">
        <f t="shared" si="2"/>
        <v>-1000000</v>
      </c>
      <c r="O20" s="408"/>
    </row>
    <row r="21" spans="1:15" ht="37.5" customHeight="1" x14ac:dyDescent="0.25">
      <c r="A21" s="108" t="s">
        <v>22</v>
      </c>
      <c r="B21" s="109" t="s">
        <v>115</v>
      </c>
      <c r="C21" s="110" t="s">
        <v>33</v>
      </c>
      <c r="D21" s="110">
        <v>36</v>
      </c>
      <c r="E21" s="111"/>
      <c r="F21" s="111">
        <v>150000</v>
      </c>
      <c r="G21" s="111">
        <f>D21*F21</f>
        <v>5400000</v>
      </c>
      <c r="H21" s="110"/>
      <c r="I21" s="111"/>
      <c r="J21" s="111"/>
      <c r="K21" s="111"/>
      <c r="L21" s="111"/>
      <c r="M21" s="111"/>
      <c r="N21" s="16">
        <f t="shared" si="2"/>
        <v>-5400000</v>
      </c>
      <c r="O21" s="408"/>
    </row>
    <row r="22" spans="1:15" ht="55.5" customHeight="1" x14ac:dyDescent="0.25">
      <c r="A22" s="108" t="s">
        <v>22</v>
      </c>
      <c r="B22" s="109" t="s">
        <v>144</v>
      </c>
      <c r="C22" s="110" t="s">
        <v>103</v>
      </c>
      <c r="D22" s="110">
        <v>120</v>
      </c>
      <c r="E22" s="111"/>
      <c r="F22" s="111">
        <v>25000</v>
      </c>
      <c r="G22" s="111">
        <f t="shared" ref="G22" si="5">D22*F22</f>
        <v>3000000</v>
      </c>
      <c r="H22" s="110"/>
      <c r="I22" s="111"/>
      <c r="J22" s="111"/>
      <c r="K22" s="111"/>
      <c r="L22" s="111"/>
      <c r="M22" s="111"/>
      <c r="N22" s="16">
        <f t="shared" si="2"/>
        <v>-3000000</v>
      </c>
      <c r="O22" s="408"/>
    </row>
    <row r="23" spans="1:15" ht="36.75" customHeight="1" x14ac:dyDescent="0.25">
      <c r="A23" s="108" t="s">
        <v>22</v>
      </c>
      <c r="B23" s="109" t="s">
        <v>119</v>
      </c>
      <c r="C23" s="110" t="s">
        <v>33</v>
      </c>
      <c r="D23" s="110">
        <v>8</v>
      </c>
      <c r="E23" s="111"/>
      <c r="F23" s="111">
        <v>150000</v>
      </c>
      <c r="G23" s="111">
        <f t="shared" ref="G23:G45" si="6">D23*F23</f>
        <v>1200000</v>
      </c>
      <c r="H23" s="110"/>
      <c r="I23" s="111"/>
      <c r="J23" s="111"/>
      <c r="K23" s="111"/>
      <c r="L23" s="111"/>
      <c r="M23" s="111"/>
      <c r="N23" s="16">
        <f t="shared" si="2"/>
        <v>-1200000</v>
      </c>
      <c r="O23" s="408"/>
    </row>
    <row r="24" spans="1:15" ht="31.5" x14ac:dyDescent="0.25">
      <c r="A24" s="108" t="s">
        <v>22</v>
      </c>
      <c r="B24" s="109" t="s">
        <v>120</v>
      </c>
      <c r="C24" s="110" t="s">
        <v>103</v>
      </c>
      <c r="D24" s="110">
        <v>20</v>
      </c>
      <c r="E24" s="111"/>
      <c r="F24" s="111">
        <v>25000</v>
      </c>
      <c r="G24" s="111">
        <f t="shared" si="6"/>
        <v>500000</v>
      </c>
      <c r="H24" s="110"/>
      <c r="I24" s="111"/>
      <c r="J24" s="111"/>
      <c r="K24" s="111"/>
      <c r="L24" s="111"/>
      <c r="M24" s="111"/>
      <c r="N24" s="16">
        <f t="shared" si="2"/>
        <v>-500000</v>
      </c>
      <c r="O24" s="408"/>
    </row>
    <row r="25" spans="1:15" ht="36.75" customHeight="1" x14ac:dyDescent="0.25">
      <c r="A25" s="108" t="s">
        <v>22</v>
      </c>
      <c r="B25" s="109" t="s">
        <v>121</v>
      </c>
      <c r="C25" s="110" t="s">
        <v>33</v>
      </c>
      <c r="D25" s="110">
        <v>4</v>
      </c>
      <c r="E25" s="111"/>
      <c r="F25" s="111">
        <v>150000</v>
      </c>
      <c r="G25" s="111">
        <f t="shared" si="6"/>
        <v>600000</v>
      </c>
      <c r="H25" s="110"/>
      <c r="I25" s="111"/>
      <c r="J25" s="111"/>
      <c r="K25" s="111"/>
      <c r="L25" s="111"/>
      <c r="M25" s="111"/>
      <c r="N25" s="16">
        <f t="shared" si="2"/>
        <v>-600000</v>
      </c>
      <c r="O25" s="408"/>
    </row>
    <row r="26" spans="1:15" ht="36" customHeight="1" x14ac:dyDescent="0.25">
      <c r="A26" s="108" t="s">
        <v>22</v>
      </c>
      <c r="B26" s="109" t="s">
        <v>122</v>
      </c>
      <c r="C26" s="110" t="s">
        <v>103</v>
      </c>
      <c r="D26" s="110">
        <v>20</v>
      </c>
      <c r="E26" s="111"/>
      <c r="F26" s="111">
        <v>25000</v>
      </c>
      <c r="G26" s="111">
        <f t="shared" si="6"/>
        <v>500000</v>
      </c>
      <c r="H26" s="110"/>
      <c r="I26" s="111"/>
      <c r="J26" s="111"/>
      <c r="K26" s="111"/>
      <c r="L26" s="111"/>
      <c r="M26" s="111"/>
      <c r="N26" s="16">
        <f t="shared" si="2"/>
        <v>-500000</v>
      </c>
      <c r="O26" s="408"/>
    </row>
    <row r="27" spans="1:15" ht="37.5" customHeight="1" x14ac:dyDescent="0.25">
      <c r="A27" s="108" t="s">
        <v>22</v>
      </c>
      <c r="B27" s="109" t="s">
        <v>123</v>
      </c>
      <c r="C27" s="110" t="s">
        <v>33</v>
      </c>
      <c r="D27" s="110">
        <v>8</v>
      </c>
      <c r="E27" s="111"/>
      <c r="F27" s="111">
        <v>150000</v>
      </c>
      <c r="G27" s="111">
        <f t="shared" si="6"/>
        <v>1200000</v>
      </c>
      <c r="H27" s="110"/>
      <c r="I27" s="111"/>
      <c r="J27" s="111"/>
      <c r="K27" s="111"/>
      <c r="L27" s="111"/>
      <c r="M27" s="111"/>
      <c r="N27" s="16">
        <f t="shared" si="2"/>
        <v>-1200000</v>
      </c>
      <c r="O27" s="408"/>
    </row>
    <row r="28" spans="1:15" ht="47.25" x14ac:dyDescent="0.25">
      <c r="A28" s="108" t="s">
        <v>22</v>
      </c>
      <c r="B28" s="109" t="s">
        <v>124</v>
      </c>
      <c r="C28" s="110" t="s">
        <v>103</v>
      </c>
      <c r="D28" s="110">
        <v>40</v>
      </c>
      <c r="E28" s="111"/>
      <c r="F28" s="111">
        <v>25000</v>
      </c>
      <c r="G28" s="111">
        <f t="shared" si="6"/>
        <v>1000000</v>
      </c>
      <c r="H28" s="110"/>
      <c r="I28" s="111"/>
      <c r="J28" s="111"/>
      <c r="K28" s="111"/>
      <c r="L28" s="111"/>
      <c r="M28" s="111"/>
      <c r="N28" s="16">
        <f t="shared" si="2"/>
        <v>-1000000</v>
      </c>
      <c r="O28" s="408"/>
    </row>
    <row r="29" spans="1:15" ht="31.5" x14ac:dyDescent="0.25">
      <c r="A29" s="108" t="s">
        <v>22</v>
      </c>
      <c r="B29" s="109" t="s">
        <v>112</v>
      </c>
      <c r="C29" s="110" t="s">
        <v>40</v>
      </c>
      <c r="D29" s="110">
        <v>80</v>
      </c>
      <c r="E29" s="111"/>
      <c r="F29" s="111">
        <v>45000</v>
      </c>
      <c r="G29" s="111">
        <f t="shared" si="6"/>
        <v>3600000</v>
      </c>
      <c r="H29" s="110"/>
      <c r="I29" s="111"/>
      <c r="J29" s="111"/>
      <c r="K29" s="111"/>
      <c r="L29" s="111"/>
      <c r="M29" s="111"/>
      <c r="N29" s="16">
        <f t="shared" si="2"/>
        <v>-3600000</v>
      </c>
      <c r="O29" s="408"/>
    </row>
    <row r="30" spans="1:15" x14ac:dyDescent="0.25">
      <c r="A30" s="108" t="s">
        <v>22</v>
      </c>
      <c r="B30" s="109" t="s">
        <v>134</v>
      </c>
      <c r="C30" s="110" t="s">
        <v>32</v>
      </c>
      <c r="D30" s="110">
        <v>8</v>
      </c>
      <c r="E30" s="111"/>
      <c r="F30" s="111">
        <v>200000</v>
      </c>
      <c r="G30" s="111">
        <f>D30*F30</f>
        <v>1600000</v>
      </c>
      <c r="H30" s="110"/>
      <c r="I30" s="111"/>
      <c r="J30" s="111"/>
      <c r="K30" s="111"/>
      <c r="L30" s="111"/>
      <c r="M30" s="111"/>
      <c r="N30" s="16">
        <f>K30-G30</f>
        <v>-1600000</v>
      </c>
      <c r="O30" s="408"/>
    </row>
    <row r="31" spans="1:15" x14ac:dyDescent="0.25">
      <c r="A31" s="108" t="s">
        <v>22</v>
      </c>
      <c r="B31" s="109" t="s">
        <v>135</v>
      </c>
      <c r="C31" s="110" t="s">
        <v>33</v>
      </c>
      <c r="D31" s="110">
        <v>8</v>
      </c>
      <c r="E31" s="111"/>
      <c r="F31" s="111">
        <v>80000</v>
      </c>
      <c r="G31" s="111">
        <f>D31*F31</f>
        <v>640000</v>
      </c>
      <c r="H31" s="110"/>
      <c r="I31" s="111"/>
      <c r="J31" s="111"/>
      <c r="K31" s="111"/>
      <c r="L31" s="111"/>
      <c r="M31" s="111"/>
      <c r="N31" s="16">
        <f>K31-G31</f>
        <v>-640000</v>
      </c>
      <c r="O31" s="408"/>
    </row>
    <row r="32" spans="1:15" ht="60" customHeight="1" x14ac:dyDescent="0.25">
      <c r="A32" s="108" t="s">
        <v>22</v>
      </c>
      <c r="B32" s="109" t="s">
        <v>113</v>
      </c>
      <c r="C32" s="110" t="s">
        <v>41</v>
      </c>
      <c r="D32" s="110">
        <v>4224</v>
      </c>
      <c r="E32" s="111"/>
      <c r="F32" s="111">
        <v>1200</v>
      </c>
      <c r="G32" s="111">
        <f t="shared" si="6"/>
        <v>5068800</v>
      </c>
      <c r="H32" s="110"/>
      <c r="I32" s="111"/>
      <c r="J32" s="111"/>
      <c r="K32" s="111"/>
      <c r="L32" s="111"/>
      <c r="M32" s="111"/>
      <c r="N32" s="16">
        <f t="shared" si="2"/>
        <v>-5068800</v>
      </c>
      <c r="O32" s="408"/>
    </row>
    <row r="33" spans="1:15" ht="55.5" customHeight="1" x14ac:dyDescent="0.25">
      <c r="A33" s="108" t="s">
        <v>22</v>
      </c>
      <c r="B33" s="109" t="s">
        <v>126</v>
      </c>
      <c r="C33" s="110" t="s">
        <v>131</v>
      </c>
      <c r="D33" s="110">
        <v>20</v>
      </c>
      <c r="E33" s="111"/>
      <c r="F33" s="111">
        <v>25000</v>
      </c>
      <c r="G33" s="111">
        <f t="shared" si="6"/>
        <v>500000</v>
      </c>
      <c r="H33" s="110"/>
      <c r="I33" s="111"/>
      <c r="J33" s="111"/>
      <c r="K33" s="111"/>
      <c r="L33" s="111"/>
      <c r="M33" s="111"/>
      <c r="N33" s="16">
        <f t="shared" si="2"/>
        <v>-500000</v>
      </c>
      <c r="O33" s="408"/>
    </row>
    <row r="34" spans="1:15" ht="52.5" customHeight="1" x14ac:dyDescent="0.25">
      <c r="A34" s="108" t="s">
        <v>22</v>
      </c>
      <c r="B34" s="109" t="s">
        <v>127</v>
      </c>
      <c r="C34" s="110" t="s">
        <v>35</v>
      </c>
      <c r="D34" s="110">
        <v>14</v>
      </c>
      <c r="E34" s="111"/>
      <c r="F34" s="111">
        <v>200000</v>
      </c>
      <c r="G34" s="111">
        <f t="shared" si="6"/>
        <v>2800000</v>
      </c>
      <c r="H34" s="110"/>
      <c r="I34" s="111"/>
      <c r="J34" s="111"/>
      <c r="K34" s="111"/>
      <c r="L34" s="111"/>
      <c r="M34" s="111"/>
      <c r="N34" s="16">
        <f t="shared" si="2"/>
        <v>-2800000</v>
      </c>
      <c r="O34" s="408"/>
    </row>
    <row r="35" spans="1:15" ht="47.25" x14ac:dyDescent="0.25">
      <c r="A35" s="108" t="s">
        <v>22</v>
      </c>
      <c r="B35" s="109" t="s">
        <v>128</v>
      </c>
      <c r="C35" s="110" t="s">
        <v>33</v>
      </c>
      <c r="D35" s="110">
        <v>21</v>
      </c>
      <c r="E35" s="111"/>
      <c r="F35" s="111">
        <v>150000</v>
      </c>
      <c r="G35" s="111">
        <f t="shared" si="6"/>
        <v>3150000</v>
      </c>
      <c r="H35" s="110"/>
      <c r="I35" s="111"/>
      <c r="J35" s="111"/>
      <c r="K35" s="111"/>
      <c r="L35" s="111"/>
      <c r="M35" s="111"/>
      <c r="N35" s="16">
        <f t="shared" si="2"/>
        <v>-3150000</v>
      </c>
      <c r="O35" s="408"/>
    </row>
    <row r="36" spans="1:15" ht="31.5" x14ac:dyDescent="0.25">
      <c r="A36" s="114" t="s">
        <v>22</v>
      </c>
      <c r="B36" s="115" t="s">
        <v>129</v>
      </c>
      <c r="C36" s="116" t="s">
        <v>47</v>
      </c>
      <c r="D36" s="116">
        <v>1</v>
      </c>
      <c r="E36" s="117"/>
      <c r="F36" s="117">
        <v>600000</v>
      </c>
      <c r="G36" s="117">
        <f t="shared" si="6"/>
        <v>600000</v>
      </c>
      <c r="H36" s="116"/>
      <c r="I36" s="117"/>
      <c r="J36" s="117"/>
      <c r="K36" s="117"/>
      <c r="L36" s="117"/>
      <c r="M36" s="117"/>
      <c r="N36" s="16">
        <f t="shared" si="2"/>
        <v>-600000</v>
      </c>
      <c r="O36" s="408"/>
    </row>
    <row r="37" spans="1:15" ht="63" x14ac:dyDescent="0.25">
      <c r="A37" s="108" t="s">
        <v>22</v>
      </c>
      <c r="B37" s="109" t="s">
        <v>125</v>
      </c>
      <c r="C37" s="110" t="s">
        <v>33</v>
      </c>
      <c r="D37" s="110">
        <v>9</v>
      </c>
      <c r="E37" s="111"/>
      <c r="F37" s="111">
        <v>3500000</v>
      </c>
      <c r="G37" s="111">
        <f>D37*F37</f>
        <v>31500000</v>
      </c>
      <c r="H37" s="110"/>
      <c r="I37" s="111"/>
      <c r="J37" s="111"/>
      <c r="K37" s="111"/>
      <c r="L37" s="111"/>
      <c r="M37" s="111"/>
      <c r="N37" s="16">
        <f>K37-G37</f>
        <v>-31500000</v>
      </c>
      <c r="O37" s="408"/>
    </row>
    <row r="38" spans="1:15" ht="39" customHeight="1" x14ac:dyDescent="0.25">
      <c r="A38" s="14" t="s">
        <v>22</v>
      </c>
      <c r="B38" s="109" t="s">
        <v>373</v>
      </c>
      <c r="C38" s="110" t="s">
        <v>33</v>
      </c>
      <c r="D38" s="110">
        <v>130</v>
      </c>
      <c r="E38" s="111"/>
      <c r="F38" s="111">
        <v>50000</v>
      </c>
      <c r="G38" s="111">
        <f>D38*F38</f>
        <v>6500000</v>
      </c>
      <c r="H38" s="110"/>
      <c r="I38" s="111"/>
      <c r="J38" s="111"/>
      <c r="K38" s="111"/>
      <c r="L38" s="111"/>
      <c r="M38" s="111"/>
      <c r="N38" s="16">
        <f>K38-G38</f>
        <v>-6500000</v>
      </c>
      <c r="O38" s="408"/>
    </row>
    <row r="39" spans="1:15" ht="40.5" customHeight="1" x14ac:dyDescent="0.25">
      <c r="A39" s="108" t="s">
        <v>22</v>
      </c>
      <c r="B39" s="109" t="s">
        <v>375</v>
      </c>
      <c r="C39" s="110" t="s">
        <v>33</v>
      </c>
      <c r="D39" s="110">
        <v>2</v>
      </c>
      <c r="E39" s="111"/>
      <c r="F39" s="111">
        <v>3500000</v>
      </c>
      <c r="G39" s="111">
        <f t="shared" si="6"/>
        <v>7000000</v>
      </c>
      <c r="H39" s="110"/>
      <c r="I39" s="111"/>
      <c r="J39" s="111"/>
      <c r="K39" s="111"/>
      <c r="L39" s="111"/>
      <c r="M39" s="111"/>
      <c r="N39" s="16">
        <f t="shared" si="2"/>
        <v>-7000000</v>
      </c>
      <c r="O39" s="408"/>
    </row>
    <row r="40" spans="1:15" ht="40.5" customHeight="1" x14ac:dyDescent="0.25">
      <c r="A40" s="108" t="s">
        <v>22</v>
      </c>
      <c r="B40" s="109" t="s">
        <v>374</v>
      </c>
      <c r="C40" s="110" t="s">
        <v>33</v>
      </c>
      <c r="D40" s="110">
        <v>32</v>
      </c>
      <c r="E40" s="111"/>
      <c r="F40" s="111">
        <v>150000</v>
      </c>
      <c r="G40" s="111">
        <f t="shared" si="6"/>
        <v>4800000</v>
      </c>
      <c r="H40" s="110"/>
      <c r="I40" s="111"/>
      <c r="J40" s="111"/>
      <c r="K40" s="111"/>
      <c r="L40" s="111"/>
      <c r="M40" s="111"/>
      <c r="N40" s="16">
        <f t="shared" si="2"/>
        <v>-4800000</v>
      </c>
      <c r="O40" s="408"/>
    </row>
    <row r="41" spans="1:15" ht="57.75" customHeight="1" x14ac:dyDescent="0.25">
      <c r="A41" s="108" t="s">
        <v>22</v>
      </c>
      <c r="B41" s="109" t="s">
        <v>376</v>
      </c>
      <c r="C41" s="110" t="s">
        <v>48</v>
      </c>
      <c r="D41" s="110">
        <v>16</v>
      </c>
      <c r="E41" s="111"/>
      <c r="F41" s="111">
        <v>200000</v>
      </c>
      <c r="G41" s="111">
        <f t="shared" si="6"/>
        <v>3200000</v>
      </c>
      <c r="H41" s="110"/>
      <c r="I41" s="111"/>
      <c r="J41" s="111"/>
      <c r="K41" s="111"/>
      <c r="L41" s="111"/>
      <c r="M41" s="111"/>
      <c r="N41" s="16">
        <f t="shared" si="2"/>
        <v>-3200000</v>
      </c>
      <c r="O41" s="408"/>
    </row>
    <row r="42" spans="1:15" ht="86.25" customHeight="1" x14ac:dyDescent="0.25">
      <c r="A42" s="108" t="s">
        <v>22</v>
      </c>
      <c r="B42" s="109" t="s">
        <v>189</v>
      </c>
      <c r="C42" s="110" t="s">
        <v>33</v>
      </c>
      <c r="D42" s="110">
        <v>10530</v>
      </c>
      <c r="E42" s="111"/>
      <c r="F42" s="111">
        <v>2000</v>
      </c>
      <c r="G42" s="111">
        <f>D42*F42</f>
        <v>21060000</v>
      </c>
      <c r="H42" s="110"/>
      <c r="I42" s="111"/>
      <c r="J42" s="111"/>
      <c r="K42" s="111"/>
      <c r="L42" s="111"/>
      <c r="M42" s="111"/>
      <c r="N42" s="16">
        <f>K42-G42</f>
        <v>-21060000</v>
      </c>
      <c r="O42" s="409"/>
    </row>
    <row r="43" spans="1:15" ht="173.25" x14ac:dyDescent="0.25">
      <c r="A43" s="108" t="s">
        <v>22</v>
      </c>
      <c r="B43" s="109" t="s">
        <v>117</v>
      </c>
      <c r="C43" s="110" t="s">
        <v>34</v>
      </c>
      <c r="D43" s="110">
        <v>228</v>
      </c>
      <c r="E43" s="111"/>
      <c r="F43" s="111">
        <v>60000</v>
      </c>
      <c r="G43" s="111">
        <f t="shared" si="6"/>
        <v>13680000</v>
      </c>
      <c r="H43" s="110">
        <v>228</v>
      </c>
      <c r="I43" s="111"/>
      <c r="J43" s="111">
        <v>50000</v>
      </c>
      <c r="K43" s="111">
        <f t="shared" ref="K43:K45" si="7">H43*J43</f>
        <v>11400000</v>
      </c>
      <c r="L43" s="111"/>
      <c r="M43" s="111"/>
      <c r="N43" s="16">
        <f>K43-G43</f>
        <v>-2280000</v>
      </c>
      <c r="O43" s="165" t="s">
        <v>186</v>
      </c>
    </row>
    <row r="44" spans="1:15" ht="104.25" customHeight="1" x14ac:dyDescent="0.25">
      <c r="A44" s="108" t="s">
        <v>22</v>
      </c>
      <c r="B44" s="109" t="s">
        <v>187</v>
      </c>
      <c r="C44" s="110" t="s">
        <v>33</v>
      </c>
      <c r="D44" s="110">
        <v>150</v>
      </c>
      <c r="E44" s="111"/>
      <c r="F44" s="111">
        <v>200000</v>
      </c>
      <c r="G44" s="111">
        <f t="shared" si="6"/>
        <v>30000000</v>
      </c>
      <c r="H44" s="110">
        <f>107+7+24+12</f>
        <v>150</v>
      </c>
      <c r="I44" s="111"/>
      <c r="J44" s="111">
        <v>200000</v>
      </c>
      <c r="K44" s="111">
        <f t="shared" si="7"/>
        <v>30000000</v>
      </c>
      <c r="L44" s="111"/>
      <c r="M44" s="111"/>
      <c r="N44" s="16">
        <f>K44-G44</f>
        <v>0</v>
      </c>
      <c r="O44" s="403" t="s">
        <v>188</v>
      </c>
    </row>
    <row r="45" spans="1:15" ht="104.25" customHeight="1" x14ac:dyDescent="0.25">
      <c r="A45" s="108" t="s">
        <v>22</v>
      </c>
      <c r="B45" s="109" t="s">
        <v>255</v>
      </c>
      <c r="C45" s="110" t="s">
        <v>33</v>
      </c>
      <c r="D45" s="110">
        <v>150</v>
      </c>
      <c r="E45" s="111"/>
      <c r="F45" s="111">
        <v>150000</v>
      </c>
      <c r="G45" s="111">
        <f t="shared" si="6"/>
        <v>22500000</v>
      </c>
      <c r="H45" s="110">
        <f>107+7+24+12</f>
        <v>150</v>
      </c>
      <c r="I45" s="111"/>
      <c r="J45" s="111">
        <v>150000</v>
      </c>
      <c r="K45" s="111">
        <f t="shared" si="7"/>
        <v>22500000</v>
      </c>
      <c r="L45" s="111"/>
      <c r="M45" s="111"/>
      <c r="N45" s="16">
        <f>K45-G45</f>
        <v>0</v>
      </c>
      <c r="O45" s="404"/>
    </row>
    <row r="46" spans="1:15" ht="75" customHeight="1" x14ac:dyDescent="0.25">
      <c r="A46" s="108" t="s">
        <v>22</v>
      </c>
      <c r="B46" s="109" t="s">
        <v>114</v>
      </c>
      <c r="C46" s="110" t="s">
        <v>30</v>
      </c>
      <c r="D46" s="110">
        <v>80</v>
      </c>
      <c r="E46" s="111"/>
      <c r="F46" s="111">
        <v>850000</v>
      </c>
      <c r="G46" s="111">
        <f t="shared" ref="G46:G62" si="8">D46*F46</f>
        <v>68000000</v>
      </c>
      <c r="H46" s="110"/>
      <c r="I46" s="111"/>
      <c r="J46" s="111"/>
      <c r="K46" s="111"/>
      <c r="L46" s="111"/>
      <c r="M46" s="111"/>
      <c r="N46" s="16">
        <f t="shared" si="2"/>
        <v>-68000000</v>
      </c>
      <c r="O46" s="123" t="s">
        <v>264</v>
      </c>
    </row>
    <row r="47" spans="1:15" ht="60" customHeight="1" x14ac:dyDescent="0.25">
      <c r="A47" s="108" t="s">
        <v>22</v>
      </c>
      <c r="B47" s="109" t="s">
        <v>254</v>
      </c>
      <c r="C47" s="110" t="s">
        <v>33</v>
      </c>
      <c r="D47" s="110">
        <v>130</v>
      </c>
      <c r="E47" s="111"/>
      <c r="F47" s="111">
        <v>450000</v>
      </c>
      <c r="G47" s="111">
        <f t="shared" si="8"/>
        <v>58500000</v>
      </c>
      <c r="H47" s="110">
        <v>130</v>
      </c>
      <c r="I47" s="111"/>
      <c r="J47" s="111">
        <v>300000</v>
      </c>
      <c r="K47" s="111">
        <f t="shared" ref="K47" si="9">H47*J47</f>
        <v>39000000</v>
      </c>
      <c r="L47" s="111"/>
      <c r="M47" s="111"/>
      <c r="N47" s="16">
        <f t="shared" si="2"/>
        <v>-19500000</v>
      </c>
      <c r="O47" s="165" t="s">
        <v>341</v>
      </c>
    </row>
    <row r="48" spans="1:15" ht="31.5" x14ac:dyDescent="0.25">
      <c r="A48" s="108" t="s">
        <v>22</v>
      </c>
      <c r="B48" s="109" t="s">
        <v>118</v>
      </c>
      <c r="C48" s="110" t="s">
        <v>33</v>
      </c>
      <c r="D48" s="110">
        <v>130</v>
      </c>
      <c r="E48" s="111"/>
      <c r="F48" s="111">
        <v>50000</v>
      </c>
      <c r="G48" s="111">
        <f t="shared" si="8"/>
        <v>6500000</v>
      </c>
      <c r="H48" s="110"/>
      <c r="I48" s="111"/>
      <c r="J48" s="111"/>
      <c r="K48" s="111"/>
      <c r="L48" s="111"/>
      <c r="M48" s="111"/>
      <c r="N48" s="16">
        <f t="shared" si="2"/>
        <v>-6500000</v>
      </c>
      <c r="O48" s="165" t="s">
        <v>253</v>
      </c>
    </row>
    <row r="49" spans="1:15" s="107" customFormat="1" ht="63" x14ac:dyDescent="0.25">
      <c r="A49" s="104">
        <v>4</v>
      </c>
      <c r="B49" s="105" t="s">
        <v>312</v>
      </c>
      <c r="C49" s="106"/>
      <c r="D49" s="106"/>
      <c r="E49" s="106"/>
      <c r="F49" s="106"/>
      <c r="G49" s="106">
        <f>SUM(G50:G62)</f>
        <v>33710000</v>
      </c>
      <c r="H49" s="106"/>
      <c r="I49" s="106"/>
      <c r="J49" s="106"/>
      <c r="K49" s="106">
        <f>SUM(K50:K62)</f>
        <v>22498000</v>
      </c>
      <c r="L49" s="106">
        <f>K49</f>
        <v>22498000</v>
      </c>
      <c r="M49" s="106"/>
      <c r="N49" s="16">
        <f t="shared" si="2"/>
        <v>-11212000</v>
      </c>
      <c r="O49" s="165" t="s">
        <v>342</v>
      </c>
    </row>
    <row r="50" spans="1:15" ht="60" customHeight="1" x14ac:dyDescent="0.25">
      <c r="A50" s="108" t="s">
        <v>22</v>
      </c>
      <c r="B50" s="109" t="s">
        <v>132</v>
      </c>
      <c r="C50" s="111" t="s">
        <v>47</v>
      </c>
      <c r="D50" s="111">
        <v>4</v>
      </c>
      <c r="E50" s="111"/>
      <c r="F50" s="111">
        <v>1000000</v>
      </c>
      <c r="G50" s="111">
        <f t="shared" si="8"/>
        <v>4000000</v>
      </c>
      <c r="H50" s="111">
        <v>4</v>
      </c>
      <c r="I50" s="111"/>
      <c r="J50" s="111">
        <v>1000000</v>
      </c>
      <c r="K50" s="111">
        <f>H50*J50</f>
        <v>4000000</v>
      </c>
      <c r="L50" s="111"/>
      <c r="M50" s="111"/>
      <c r="N50" s="16">
        <f t="shared" si="2"/>
        <v>0</v>
      </c>
      <c r="O50" s="123" t="s">
        <v>343</v>
      </c>
    </row>
    <row r="51" spans="1:15" ht="25.5" customHeight="1" x14ac:dyDescent="0.25">
      <c r="A51" s="108" t="s">
        <v>22</v>
      </c>
      <c r="B51" s="109" t="s">
        <v>109</v>
      </c>
      <c r="C51" s="111" t="s">
        <v>49</v>
      </c>
      <c r="D51" s="111">
        <v>2</v>
      </c>
      <c r="E51" s="111"/>
      <c r="F51" s="111">
        <v>500000</v>
      </c>
      <c r="G51" s="111">
        <f t="shared" si="8"/>
        <v>1000000</v>
      </c>
      <c r="H51" s="111"/>
      <c r="I51" s="111"/>
      <c r="J51" s="111"/>
      <c r="K51" s="111"/>
      <c r="L51" s="111"/>
      <c r="M51" s="111"/>
      <c r="N51" s="16">
        <f t="shared" si="2"/>
        <v>-1000000</v>
      </c>
      <c r="O51" s="123" t="s">
        <v>156</v>
      </c>
    </row>
    <row r="52" spans="1:15" ht="31.5" x14ac:dyDescent="0.25">
      <c r="A52" s="108" t="s">
        <v>22</v>
      </c>
      <c r="B52" s="109" t="s">
        <v>110</v>
      </c>
      <c r="C52" s="111" t="s">
        <v>130</v>
      </c>
      <c r="D52" s="111">
        <v>24</v>
      </c>
      <c r="E52" s="111"/>
      <c r="F52" s="111">
        <v>5000</v>
      </c>
      <c r="G52" s="111">
        <f t="shared" si="8"/>
        <v>120000</v>
      </c>
      <c r="H52" s="111">
        <v>24</v>
      </c>
      <c r="I52" s="111"/>
      <c r="J52" s="111">
        <v>5000</v>
      </c>
      <c r="K52" s="111">
        <f t="shared" ref="K52:K60" si="10">H52*J52</f>
        <v>120000</v>
      </c>
      <c r="L52" s="111"/>
      <c r="M52" s="111"/>
      <c r="N52" s="16">
        <f t="shared" si="2"/>
        <v>0</v>
      </c>
      <c r="O52" s="81" t="s">
        <v>248</v>
      </c>
    </row>
    <row r="53" spans="1:15" ht="75.75" customHeight="1" x14ac:dyDescent="0.25">
      <c r="A53" s="108" t="s">
        <v>22</v>
      </c>
      <c r="B53" s="109" t="s">
        <v>183</v>
      </c>
      <c r="C53" s="111" t="s">
        <v>33</v>
      </c>
      <c r="D53" s="111">
        <v>1050</v>
      </c>
      <c r="E53" s="111"/>
      <c r="F53" s="111">
        <v>2000</v>
      </c>
      <c r="G53" s="111">
        <f t="shared" si="8"/>
        <v>2100000</v>
      </c>
      <c r="H53" s="111">
        <f>(50+1)*20</f>
        <v>1020</v>
      </c>
      <c r="I53" s="111"/>
      <c r="J53" s="111">
        <v>2000</v>
      </c>
      <c r="K53" s="111">
        <f t="shared" si="10"/>
        <v>2040000</v>
      </c>
      <c r="L53" s="111"/>
      <c r="M53" s="111"/>
      <c r="N53" s="16">
        <f t="shared" si="2"/>
        <v>-60000</v>
      </c>
      <c r="O53" s="123" t="s">
        <v>343</v>
      </c>
    </row>
    <row r="54" spans="1:15" ht="78" customHeight="1" x14ac:dyDescent="0.25">
      <c r="A54" s="108" t="s">
        <v>22</v>
      </c>
      <c r="B54" s="109" t="s">
        <v>241</v>
      </c>
      <c r="C54" s="111" t="s">
        <v>33</v>
      </c>
      <c r="D54" s="111">
        <v>4</v>
      </c>
      <c r="E54" s="111"/>
      <c r="F54" s="111">
        <v>3500000</v>
      </c>
      <c r="G54" s="111">
        <f t="shared" si="8"/>
        <v>14000000</v>
      </c>
      <c r="H54" s="111">
        <f>2</f>
        <v>2</v>
      </c>
      <c r="I54" s="111"/>
      <c r="J54" s="111">
        <v>3500000</v>
      </c>
      <c r="K54" s="111">
        <f t="shared" si="10"/>
        <v>7000000</v>
      </c>
      <c r="L54" s="111"/>
      <c r="M54" s="111"/>
      <c r="N54" s="16">
        <f t="shared" si="2"/>
        <v>-7000000</v>
      </c>
      <c r="O54" s="81" t="s">
        <v>248</v>
      </c>
    </row>
    <row r="55" spans="1:15" ht="63" x14ac:dyDescent="0.25">
      <c r="A55" s="108" t="s">
        <v>22</v>
      </c>
      <c r="B55" s="109" t="s">
        <v>377</v>
      </c>
      <c r="C55" s="111" t="s">
        <v>103</v>
      </c>
      <c r="D55" s="111">
        <v>80</v>
      </c>
      <c r="E55" s="111"/>
      <c r="F55" s="111">
        <v>25000</v>
      </c>
      <c r="G55" s="111">
        <f t="shared" si="8"/>
        <v>2000000</v>
      </c>
      <c r="H55" s="111">
        <v>80</v>
      </c>
      <c r="I55" s="111"/>
      <c r="J55" s="111">
        <v>23600</v>
      </c>
      <c r="K55" s="111">
        <f t="shared" si="10"/>
        <v>1888000</v>
      </c>
      <c r="L55" s="111"/>
      <c r="M55" s="111"/>
      <c r="N55" s="16">
        <f t="shared" si="2"/>
        <v>-112000</v>
      </c>
      <c r="O55" s="165" t="s">
        <v>230</v>
      </c>
    </row>
    <row r="56" spans="1:15" ht="31.5" x14ac:dyDescent="0.25">
      <c r="A56" s="108" t="s">
        <v>22</v>
      </c>
      <c r="B56" s="109" t="s">
        <v>321</v>
      </c>
      <c r="C56" s="111" t="s">
        <v>32</v>
      </c>
      <c r="D56" s="111">
        <v>7</v>
      </c>
      <c r="E56" s="111"/>
      <c r="F56" s="111">
        <v>150000</v>
      </c>
      <c r="G56" s="111">
        <f t="shared" si="8"/>
        <v>1050000</v>
      </c>
      <c r="H56" s="111">
        <v>7</v>
      </c>
      <c r="I56" s="111"/>
      <c r="J56" s="111">
        <v>150000</v>
      </c>
      <c r="K56" s="111">
        <f t="shared" si="10"/>
        <v>1050000</v>
      </c>
      <c r="L56" s="111"/>
      <c r="M56" s="111"/>
      <c r="N56" s="16">
        <f t="shared" si="2"/>
        <v>0</v>
      </c>
      <c r="O56" s="123" t="s">
        <v>260</v>
      </c>
    </row>
    <row r="57" spans="1:15" x14ac:dyDescent="0.25">
      <c r="A57" s="108" t="s">
        <v>22</v>
      </c>
      <c r="B57" s="109" t="s">
        <v>134</v>
      </c>
      <c r="C57" s="111" t="s">
        <v>32</v>
      </c>
      <c r="D57" s="111">
        <v>5</v>
      </c>
      <c r="E57" s="111"/>
      <c r="F57" s="111">
        <v>200000</v>
      </c>
      <c r="G57" s="111">
        <f t="shared" si="8"/>
        <v>1000000</v>
      </c>
      <c r="H57" s="111">
        <v>5</v>
      </c>
      <c r="I57" s="111"/>
      <c r="J57" s="111">
        <v>200000</v>
      </c>
      <c r="K57" s="111">
        <f t="shared" si="10"/>
        <v>1000000</v>
      </c>
      <c r="L57" s="111"/>
      <c r="M57" s="111"/>
      <c r="N57" s="16">
        <f t="shared" si="2"/>
        <v>0</v>
      </c>
      <c r="O57" s="81" t="s">
        <v>248</v>
      </c>
    </row>
    <row r="58" spans="1:15" x14ac:dyDescent="0.25">
      <c r="A58" s="108" t="s">
        <v>22</v>
      </c>
      <c r="B58" s="109" t="s">
        <v>135</v>
      </c>
      <c r="C58" s="111" t="s">
        <v>49</v>
      </c>
      <c r="D58" s="111">
        <v>5</v>
      </c>
      <c r="E58" s="111"/>
      <c r="F58" s="111">
        <v>80000</v>
      </c>
      <c r="G58" s="111">
        <f t="shared" si="8"/>
        <v>400000</v>
      </c>
      <c r="H58" s="111">
        <v>5</v>
      </c>
      <c r="I58" s="111"/>
      <c r="J58" s="111">
        <v>80000</v>
      </c>
      <c r="K58" s="111">
        <f t="shared" si="10"/>
        <v>400000</v>
      </c>
      <c r="L58" s="111"/>
      <c r="M58" s="111"/>
      <c r="N58" s="16">
        <f t="shared" si="2"/>
        <v>0</v>
      </c>
      <c r="O58" s="81" t="s">
        <v>248</v>
      </c>
    </row>
    <row r="59" spans="1:15" ht="21.75" customHeight="1" x14ac:dyDescent="0.25">
      <c r="A59" s="108" t="s">
        <v>22</v>
      </c>
      <c r="B59" s="109" t="s">
        <v>136</v>
      </c>
      <c r="C59" s="111" t="s">
        <v>40</v>
      </c>
      <c r="D59" s="111">
        <v>50</v>
      </c>
      <c r="E59" s="111"/>
      <c r="F59" s="111">
        <v>30000</v>
      </c>
      <c r="G59" s="111">
        <f t="shared" si="8"/>
        <v>1500000</v>
      </c>
      <c r="H59" s="111">
        <v>50</v>
      </c>
      <c r="I59" s="111"/>
      <c r="J59" s="111">
        <v>30000</v>
      </c>
      <c r="K59" s="111">
        <f t="shared" si="10"/>
        <v>1500000</v>
      </c>
      <c r="L59" s="111"/>
      <c r="M59" s="111"/>
      <c r="N59" s="16">
        <f t="shared" si="2"/>
        <v>0</v>
      </c>
      <c r="O59" s="81" t="s">
        <v>248</v>
      </c>
    </row>
    <row r="60" spans="1:15" ht="36" customHeight="1" x14ac:dyDescent="0.25">
      <c r="A60" s="108" t="s">
        <v>22</v>
      </c>
      <c r="B60" s="109" t="s">
        <v>378</v>
      </c>
      <c r="C60" s="111" t="s">
        <v>33</v>
      </c>
      <c r="D60" s="111">
        <v>20</v>
      </c>
      <c r="E60" s="111"/>
      <c r="F60" s="111">
        <v>50000</v>
      </c>
      <c r="G60" s="111">
        <f t="shared" si="8"/>
        <v>1000000</v>
      </c>
      <c r="H60" s="111"/>
      <c r="I60" s="111"/>
      <c r="J60" s="111"/>
      <c r="K60" s="111">
        <f t="shared" si="10"/>
        <v>0</v>
      </c>
      <c r="L60" s="111"/>
      <c r="M60" s="111"/>
      <c r="N60" s="16">
        <f t="shared" si="2"/>
        <v>-1000000</v>
      </c>
      <c r="O60" s="123" t="s">
        <v>182</v>
      </c>
    </row>
    <row r="61" spans="1:15" ht="57.75" customHeight="1" x14ac:dyDescent="0.25">
      <c r="A61" s="108" t="s">
        <v>22</v>
      </c>
      <c r="B61" s="109" t="s">
        <v>323</v>
      </c>
      <c r="C61" s="111" t="s">
        <v>137</v>
      </c>
      <c r="D61" s="111"/>
      <c r="E61" s="111"/>
      <c r="F61" s="111"/>
      <c r="G61" s="111">
        <v>4000000</v>
      </c>
      <c r="H61" s="111"/>
      <c r="I61" s="111"/>
      <c r="J61" s="111"/>
      <c r="K61" s="111">
        <v>2000000</v>
      </c>
      <c r="L61" s="111"/>
      <c r="M61" s="111"/>
      <c r="N61" s="16">
        <f t="shared" si="2"/>
        <v>-2000000</v>
      </c>
      <c r="O61" s="123" t="s">
        <v>259</v>
      </c>
    </row>
    <row r="62" spans="1:15" ht="117" customHeight="1" x14ac:dyDescent="0.25">
      <c r="A62" s="108" t="s">
        <v>22</v>
      </c>
      <c r="B62" s="109" t="s">
        <v>349</v>
      </c>
      <c r="C62" s="111" t="s">
        <v>138</v>
      </c>
      <c r="D62" s="111">
        <v>44</v>
      </c>
      <c r="E62" s="111"/>
      <c r="F62" s="111">
        <v>35000</v>
      </c>
      <c r="G62" s="111">
        <f t="shared" si="8"/>
        <v>1540000</v>
      </c>
      <c r="H62" s="111"/>
      <c r="I62" s="111"/>
      <c r="J62" s="111"/>
      <c r="K62" s="111">
        <v>1500000</v>
      </c>
      <c r="L62" s="111"/>
      <c r="M62" s="111"/>
      <c r="N62" s="16">
        <f t="shared" si="2"/>
        <v>-40000</v>
      </c>
      <c r="O62" s="165" t="s">
        <v>351</v>
      </c>
    </row>
    <row r="63" spans="1:15" s="107" customFormat="1" ht="78.75" x14ac:dyDescent="0.25">
      <c r="A63" s="104">
        <v>5</v>
      </c>
      <c r="B63" s="105" t="s">
        <v>314</v>
      </c>
      <c r="C63" s="106" t="s">
        <v>46</v>
      </c>
      <c r="D63" s="106">
        <v>2</v>
      </c>
      <c r="E63" s="106"/>
      <c r="F63" s="106">
        <f>G64</f>
        <v>26340000</v>
      </c>
      <c r="G63" s="106">
        <f>D63*F63</f>
        <v>52680000</v>
      </c>
      <c r="H63" s="106">
        <v>2</v>
      </c>
      <c r="I63" s="106"/>
      <c r="J63" s="106">
        <f>K64</f>
        <v>23718000</v>
      </c>
      <c r="K63" s="106">
        <f>H63*J63</f>
        <v>47436000</v>
      </c>
      <c r="L63" s="106">
        <f>K63</f>
        <v>47436000</v>
      </c>
      <c r="M63" s="106"/>
      <c r="N63" s="16">
        <f t="shared" si="2"/>
        <v>-5244000</v>
      </c>
      <c r="O63" s="165" t="s">
        <v>320</v>
      </c>
    </row>
    <row r="64" spans="1:15" s="107" customFormat="1" ht="20.25" customHeight="1" x14ac:dyDescent="0.25">
      <c r="A64" s="104" t="s">
        <v>142</v>
      </c>
      <c r="B64" s="105" t="s">
        <v>141</v>
      </c>
      <c r="C64" s="106"/>
      <c r="D64" s="106"/>
      <c r="E64" s="106"/>
      <c r="F64" s="106"/>
      <c r="G64" s="106">
        <f>SUM(G65:G77)</f>
        <v>26340000</v>
      </c>
      <c r="H64" s="106"/>
      <c r="I64" s="106"/>
      <c r="J64" s="106"/>
      <c r="K64" s="106">
        <f>SUM(K65:K77)</f>
        <v>23718000</v>
      </c>
      <c r="L64" s="106"/>
      <c r="M64" s="106"/>
      <c r="N64" s="16">
        <f t="shared" si="2"/>
        <v>-2622000</v>
      </c>
      <c r="O64" s="164"/>
    </row>
    <row r="65" spans="1:15" ht="39" customHeight="1" x14ac:dyDescent="0.25">
      <c r="A65" s="108" t="s">
        <v>22</v>
      </c>
      <c r="B65" s="109" t="s">
        <v>139</v>
      </c>
      <c r="C65" s="111" t="s">
        <v>47</v>
      </c>
      <c r="D65" s="111">
        <v>2</v>
      </c>
      <c r="E65" s="111"/>
      <c r="F65" s="111">
        <v>1000000</v>
      </c>
      <c r="G65" s="111">
        <f>D65*F65</f>
        <v>2000000</v>
      </c>
      <c r="H65" s="111">
        <v>2</v>
      </c>
      <c r="I65" s="111"/>
      <c r="J65" s="111">
        <v>1000000</v>
      </c>
      <c r="K65" s="111">
        <f>H65*J65</f>
        <v>2000000</v>
      </c>
      <c r="L65" s="111"/>
      <c r="M65" s="111"/>
      <c r="N65" s="16">
        <f t="shared" si="2"/>
        <v>0</v>
      </c>
      <c r="O65" s="123" t="s">
        <v>260</v>
      </c>
    </row>
    <row r="66" spans="1:15" ht="21.75" customHeight="1" x14ac:dyDescent="0.25">
      <c r="A66" s="108" t="s">
        <v>22</v>
      </c>
      <c r="B66" s="109" t="s">
        <v>109</v>
      </c>
      <c r="C66" s="111" t="s">
        <v>49</v>
      </c>
      <c r="D66" s="111">
        <v>2</v>
      </c>
      <c r="E66" s="111"/>
      <c r="F66" s="111">
        <v>500000</v>
      </c>
      <c r="G66" s="111">
        <f t="shared" ref="G66:G77" si="11">D66*F66</f>
        <v>1000000</v>
      </c>
      <c r="H66" s="111"/>
      <c r="I66" s="111"/>
      <c r="J66" s="111"/>
      <c r="K66" s="111"/>
      <c r="L66" s="111"/>
      <c r="M66" s="111"/>
      <c r="N66" s="16">
        <f t="shared" si="2"/>
        <v>-1000000</v>
      </c>
      <c r="O66" s="123" t="s">
        <v>156</v>
      </c>
    </row>
    <row r="67" spans="1:15" ht="39.75" customHeight="1" x14ac:dyDescent="0.25">
      <c r="A67" s="108" t="s">
        <v>22</v>
      </c>
      <c r="B67" s="109" t="s">
        <v>110</v>
      </c>
      <c r="C67" s="111" t="s">
        <v>130</v>
      </c>
      <c r="D67" s="111">
        <v>24</v>
      </c>
      <c r="E67" s="111"/>
      <c r="F67" s="111">
        <v>5000</v>
      </c>
      <c r="G67" s="111">
        <f t="shared" si="11"/>
        <v>120000</v>
      </c>
      <c r="H67" s="111">
        <v>24</v>
      </c>
      <c r="I67" s="111"/>
      <c r="J67" s="111">
        <v>5000</v>
      </c>
      <c r="K67" s="111">
        <f t="shared" ref="K67:K74" si="12">H67*J67</f>
        <v>120000</v>
      </c>
      <c r="L67" s="111"/>
      <c r="M67" s="111"/>
      <c r="N67" s="16">
        <f t="shared" si="2"/>
        <v>0</v>
      </c>
      <c r="O67" s="81" t="s">
        <v>248</v>
      </c>
    </row>
    <row r="68" spans="1:15" ht="41.25" customHeight="1" x14ac:dyDescent="0.25">
      <c r="A68" s="108" t="s">
        <v>22</v>
      </c>
      <c r="B68" s="109" t="s">
        <v>240</v>
      </c>
      <c r="C68" s="111" t="s">
        <v>33</v>
      </c>
      <c r="D68" s="111">
        <v>810</v>
      </c>
      <c r="E68" s="111"/>
      <c r="F68" s="111">
        <v>2000</v>
      </c>
      <c r="G68" s="111">
        <f t="shared" si="11"/>
        <v>1620000</v>
      </c>
      <c r="H68" s="111">
        <f>(80+1)*10</f>
        <v>810</v>
      </c>
      <c r="I68" s="111"/>
      <c r="J68" s="111">
        <v>2000</v>
      </c>
      <c r="K68" s="111">
        <f t="shared" si="12"/>
        <v>1620000</v>
      </c>
      <c r="L68" s="111"/>
      <c r="M68" s="111"/>
      <c r="N68" s="16">
        <f t="shared" si="2"/>
        <v>0</v>
      </c>
      <c r="O68" s="123" t="s">
        <v>260</v>
      </c>
    </row>
    <row r="69" spans="1:15" ht="69" customHeight="1" x14ac:dyDescent="0.25">
      <c r="A69" s="108" t="s">
        <v>22</v>
      </c>
      <c r="B69" s="109" t="s">
        <v>140</v>
      </c>
      <c r="C69" s="111" t="s">
        <v>39</v>
      </c>
      <c r="D69" s="111">
        <v>3</v>
      </c>
      <c r="E69" s="111"/>
      <c r="F69" s="111">
        <v>3500000</v>
      </c>
      <c r="G69" s="111">
        <f t="shared" si="11"/>
        <v>10500000</v>
      </c>
      <c r="H69" s="111">
        <v>3</v>
      </c>
      <c r="I69" s="111"/>
      <c r="J69" s="111">
        <v>3500000</v>
      </c>
      <c r="K69" s="111">
        <f t="shared" si="12"/>
        <v>10500000</v>
      </c>
      <c r="L69" s="111"/>
      <c r="M69" s="111"/>
      <c r="N69" s="16">
        <f t="shared" si="2"/>
        <v>0</v>
      </c>
      <c r="O69" s="81" t="s">
        <v>248</v>
      </c>
    </row>
    <row r="70" spans="1:15" ht="64.5" customHeight="1" x14ac:dyDescent="0.25">
      <c r="A70" s="108" t="s">
        <v>22</v>
      </c>
      <c r="B70" s="109" t="s">
        <v>133</v>
      </c>
      <c r="C70" s="111" t="s">
        <v>103</v>
      </c>
      <c r="D70" s="111">
        <v>80</v>
      </c>
      <c r="E70" s="111"/>
      <c r="F70" s="111">
        <v>25000</v>
      </c>
      <c r="G70" s="111">
        <f t="shared" si="11"/>
        <v>2000000</v>
      </c>
      <c r="H70" s="111">
        <v>80</v>
      </c>
      <c r="I70" s="111"/>
      <c r="J70" s="111">
        <v>23600</v>
      </c>
      <c r="K70" s="111">
        <f t="shared" si="12"/>
        <v>1888000</v>
      </c>
      <c r="L70" s="111"/>
      <c r="M70" s="111"/>
      <c r="N70" s="16">
        <f t="shared" si="2"/>
        <v>-112000</v>
      </c>
      <c r="O70" s="165" t="s">
        <v>230</v>
      </c>
    </row>
    <row r="71" spans="1:15" ht="39.75" customHeight="1" x14ac:dyDescent="0.25">
      <c r="A71" s="108" t="s">
        <v>22</v>
      </c>
      <c r="B71" s="109" t="s">
        <v>321</v>
      </c>
      <c r="C71" s="111" t="s">
        <v>32</v>
      </c>
      <c r="D71" s="111">
        <v>7</v>
      </c>
      <c r="E71" s="111"/>
      <c r="F71" s="111">
        <v>150000</v>
      </c>
      <c r="G71" s="111">
        <f t="shared" si="11"/>
        <v>1050000</v>
      </c>
      <c r="H71" s="111">
        <v>7</v>
      </c>
      <c r="I71" s="111"/>
      <c r="J71" s="111">
        <v>150000</v>
      </c>
      <c r="K71" s="111">
        <f t="shared" si="12"/>
        <v>1050000</v>
      </c>
      <c r="L71" s="111"/>
      <c r="M71" s="111"/>
      <c r="N71" s="16">
        <f t="shared" si="2"/>
        <v>0</v>
      </c>
      <c r="O71" s="123" t="s">
        <v>260</v>
      </c>
    </row>
    <row r="72" spans="1:15" ht="22.5" customHeight="1" x14ac:dyDescent="0.25">
      <c r="A72" s="108" t="s">
        <v>22</v>
      </c>
      <c r="B72" s="109" t="s">
        <v>134</v>
      </c>
      <c r="C72" s="111" t="s">
        <v>32</v>
      </c>
      <c r="D72" s="111">
        <v>8</v>
      </c>
      <c r="E72" s="111"/>
      <c r="F72" s="111">
        <v>200000</v>
      </c>
      <c r="G72" s="111">
        <f t="shared" si="11"/>
        <v>1600000</v>
      </c>
      <c r="H72" s="111">
        <v>8</v>
      </c>
      <c r="I72" s="111"/>
      <c r="J72" s="111">
        <v>200000</v>
      </c>
      <c r="K72" s="111">
        <f t="shared" si="12"/>
        <v>1600000</v>
      </c>
      <c r="L72" s="111"/>
      <c r="M72" s="111"/>
      <c r="N72" s="16">
        <f t="shared" si="2"/>
        <v>0</v>
      </c>
      <c r="O72" s="397" t="s">
        <v>248</v>
      </c>
    </row>
    <row r="73" spans="1:15" ht="19.5" customHeight="1" x14ac:dyDescent="0.25">
      <c r="A73" s="108" t="s">
        <v>22</v>
      </c>
      <c r="B73" s="109" t="s">
        <v>135</v>
      </c>
      <c r="C73" s="111" t="s">
        <v>49</v>
      </c>
      <c r="D73" s="111">
        <v>8</v>
      </c>
      <c r="E73" s="111"/>
      <c r="F73" s="111">
        <v>80000</v>
      </c>
      <c r="G73" s="111">
        <f t="shared" si="11"/>
        <v>640000</v>
      </c>
      <c r="H73" s="111">
        <v>8</v>
      </c>
      <c r="I73" s="111"/>
      <c r="J73" s="111">
        <v>80000</v>
      </c>
      <c r="K73" s="111">
        <f t="shared" si="12"/>
        <v>640000</v>
      </c>
      <c r="L73" s="111"/>
      <c r="M73" s="111"/>
      <c r="N73" s="16">
        <f t="shared" si="2"/>
        <v>0</v>
      </c>
      <c r="O73" s="398"/>
    </row>
    <row r="74" spans="1:15" ht="22.5" customHeight="1" x14ac:dyDescent="0.25">
      <c r="A74" s="108" t="s">
        <v>22</v>
      </c>
      <c r="B74" s="109" t="s">
        <v>136</v>
      </c>
      <c r="C74" s="111" t="s">
        <v>40</v>
      </c>
      <c r="D74" s="111">
        <v>80</v>
      </c>
      <c r="E74" s="111"/>
      <c r="F74" s="111">
        <v>30000</v>
      </c>
      <c r="G74" s="111">
        <f t="shared" si="11"/>
        <v>2400000</v>
      </c>
      <c r="H74" s="111">
        <v>80</v>
      </c>
      <c r="I74" s="111"/>
      <c r="J74" s="111">
        <v>30000</v>
      </c>
      <c r="K74" s="111">
        <f t="shared" si="12"/>
        <v>2400000</v>
      </c>
      <c r="L74" s="111"/>
      <c r="M74" s="111"/>
      <c r="N74" s="16">
        <f t="shared" si="2"/>
        <v>0</v>
      </c>
      <c r="O74" s="399"/>
    </row>
    <row r="75" spans="1:15" ht="31.5" x14ac:dyDescent="0.25">
      <c r="A75" s="108" t="s">
        <v>22</v>
      </c>
      <c r="B75" s="109" t="s">
        <v>322</v>
      </c>
      <c r="C75" s="111" t="s">
        <v>33</v>
      </c>
      <c r="D75" s="111">
        <v>10</v>
      </c>
      <c r="E75" s="111"/>
      <c r="F75" s="111">
        <v>50000</v>
      </c>
      <c r="G75" s="111">
        <f t="shared" si="11"/>
        <v>500000</v>
      </c>
      <c r="H75" s="111"/>
      <c r="I75" s="111"/>
      <c r="J75" s="111"/>
      <c r="K75" s="111"/>
      <c r="L75" s="111"/>
      <c r="M75" s="111"/>
      <c r="N75" s="16">
        <f t="shared" si="2"/>
        <v>-500000</v>
      </c>
      <c r="O75" s="123" t="s">
        <v>182</v>
      </c>
    </row>
    <row r="76" spans="1:15" ht="60" customHeight="1" x14ac:dyDescent="0.25">
      <c r="A76" s="108" t="s">
        <v>22</v>
      </c>
      <c r="B76" s="109" t="s">
        <v>347</v>
      </c>
      <c r="C76" s="111" t="s">
        <v>137</v>
      </c>
      <c r="D76" s="111"/>
      <c r="E76" s="111"/>
      <c r="F76" s="111"/>
      <c r="G76" s="111">
        <v>2000000</v>
      </c>
      <c r="H76" s="111"/>
      <c r="I76" s="111"/>
      <c r="J76" s="111"/>
      <c r="K76" s="111">
        <v>1000000</v>
      </c>
      <c r="L76" s="111"/>
      <c r="M76" s="111"/>
      <c r="N76" s="16">
        <f t="shared" ref="N76:N77" si="13">K76-G76</f>
        <v>-1000000</v>
      </c>
      <c r="O76" s="123" t="s">
        <v>265</v>
      </c>
    </row>
    <row r="77" spans="1:15" ht="123.75" customHeight="1" x14ac:dyDescent="0.25">
      <c r="A77" s="108" t="s">
        <v>22</v>
      </c>
      <c r="B77" s="109" t="s">
        <v>348</v>
      </c>
      <c r="C77" s="111" t="s">
        <v>138</v>
      </c>
      <c r="D77" s="111">
        <v>26</v>
      </c>
      <c r="E77" s="111"/>
      <c r="F77" s="111">
        <v>35000</v>
      </c>
      <c r="G77" s="111">
        <f t="shared" si="11"/>
        <v>910000</v>
      </c>
      <c r="H77" s="111"/>
      <c r="I77" s="111"/>
      <c r="J77" s="111"/>
      <c r="K77" s="111">
        <v>900000</v>
      </c>
      <c r="L77" s="111"/>
      <c r="M77" s="111"/>
      <c r="N77" s="16">
        <f t="shared" si="13"/>
        <v>-10000</v>
      </c>
      <c r="O77" s="165" t="s">
        <v>261</v>
      </c>
    </row>
    <row r="78" spans="1:15" s="107" customFormat="1" ht="220.5" x14ac:dyDescent="0.25">
      <c r="A78" s="263">
        <v>6</v>
      </c>
      <c r="B78" s="264" t="s">
        <v>143</v>
      </c>
      <c r="C78" s="265" t="s">
        <v>104</v>
      </c>
      <c r="D78" s="265">
        <v>2382.5</v>
      </c>
      <c r="E78" s="265"/>
      <c r="F78" s="265">
        <v>385519.51</v>
      </c>
      <c r="G78" s="265">
        <f>ROUND(D78*F78,-3)</f>
        <v>918500000</v>
      </c>
      <c r="H78" s="265"/>
      <c r="I78" s="265"/>
      <c r="J78" s="265"/>
      <c r="K78" s="265">
        <v>0</v>
      </c>
      <c r="L78" s="266"/>
      <c r="M78" s="266"/>
      <c r="N78" s="267">
        <f t="shared" ref="N78" si="14">K78-G78</f>
        <v>-918500000</v>
      </c>
      <c r="O78" s="166" t="s">
        <v>352</v>
      </c>
    </row>
  </sheetData>
  <mergeCells count="22">
    <mergeCell ref="O72:O74"/>
    <mergeCell ref="H5:M5"/>
    <mergeCell ref="K6:K7"/>
    <mergeCell ref="L6:M6"/>
    <mergeCell ref="H6:H7"/>
    <mergeCell ref="I6:I7"/>
    <mergeCell ref="J6:J7"/>
    <mergeCell ref="O44:O45"/>
    <mergeCell ref="O11:O12"/>
    <mergeCell ref="O17:O42"/>
    <mergeCell ref="A2:O2"/>
    <mergeCell ref="A3:O3"/>
    <mergeCell ref="A5:A7"/>
    <mergeCell ref="B5:B7"/>
    <mergeCell ref="C5:G5"/>
    <mergeCell ref="O5:O7"/>
    <mergeCell ref="N5:N7"/>
    <mergeCell ref="F6:F7"/>
    <mergeCell ref="G6:G7"/>
    <mergeCell ref="E6:E7"/>
    <mergeCell ref="D6:D7"/>
    <mergeCell ref="C6:C7"/>
  </mergeCells>
  <pageMargins left="0.86614173228346458" right="0.19685039370078741" top="0.31496062992125984" bottom="0.54" header="0.31496062992125984" footer="0.31"/>
  <pageSetup paperSize="9" scale="60" firstPageNumber="19" orientation="landscape" useFirstPageNumber="1" r:id="rId1"/>
  <headerFooter>
    <oddFooter>&amp;C&amp;P</oddFooter>
  </headerFooter>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workbookViewId="0">
      <pane xSplit="2" ySplit="6" topLeftCell="C43" activePane="bottomRight" state="frozen"/>
      <selection pane="topRight" activeCell="C1" sqref="C1"/>
      <selection pane="bottomLeft" activeCell="A7" sqref="A7"/>
      <selection pane="bottomRight" activeCell="B37" sqref="B37"/>
    </sheetView>
  </sheetViews>
  <sheetFormatPr defaultRowHeight="15" x14ac:dyDescent="0.25"/>
  <cols>
    <col min="1" max="1" width="4.5703125" style="269" bestFit="1" customWidth="1"/>
    <col min="2" max="2" width="37.42578125" style="269" customWidth="1"/>
    <col min="3" max="3" width="7.85546875" style="269" customWidth="1"/>
    <col min="4" max="4" width="7.7109375" style="269" customWidth="1"/>
    <col min="5" max="5" width="10.85546875" style="269" customWidth="1"/>
    <col min="6" max="6" width="13.42578125" style="269" customWidth="1"/>
    <col min="7" max="7" width="7.85546875" style="269" customWidth="1"/>
    <col min="8" max="8" width="10.7109375" style="269" customWidth="1"/>
    <col min="9" max="9" width="11.7109375" style="269" customWidth="1"/>
    <col min="10" max="10" width="16" style="269" customWidth="1"/>
    <col min="11" max="11" width="15.7109375" style="269" customWidth="1"/>
    <col min="12" max="12" width="12.5703125" style="287" customWidth="1"/>
    <col min="13" max="13" width="22.7109375" style="268" customWidth="1"/>
    <col min="14" max="16384" width="9.140625" style="269"/>
  </cols>
  <sheetData>
    <row r="1" spans="1:13" ht="18.75" x14ac:dyDescent="0.25">
      <c r="A1" s="2"/>
      <c r="B1" s="1"/>
      <c r="C1" s="2"/>
      <c r="D1" s="2"/>
      <c r="E1" s="2"/>
      <c r="F1" s="1"/>
      <c r="G1" s="1"/>
      <c r="H1" s="1"/>
      <c r="I1" s="1"/>
      <c r="J1" s="1"/>
      <c r="K1" s="1"/>
      <c r="L1" s="416" t="s">
        <v>272</v>
      </c>
      <c r="M1" s="416"/>
    </row>
    <row r="2" spans="1:13" ht="39" customHeight="1" x14ac:dyDescent="0.25">
      <c r="A2" s="336" t="s">
        <v>281</v>
      </c>
      <c r="B2" s="336"/>
      <c r="C2" s="336"/>
      <c r="D2" s="336"/>
      <c r="E2" s="336"/>
      <c r="F2" s="336"/>
      <c r="G2" s="336"/>
      <c r="H2" s="336"/>
      <c r="I2" s="336"/>
      <c r="J2" s="336"/>
      <c r="K2" s="336"/>
      <c r="L2" s="336"/>
      <c r="M2" s="336"/>
    </row>
    <row r="3" spans="1:13" ht="18.75" customHeight="1" x14ac:dyDescent="0.25">
      <c r="A3" s="337" t="str">
        <f>'Biểu 01 THTM'!A3:N3</f>
        <v>(Kèm theo Báo cáo thuyết minh)</v>
      </c>
      <c r="B3" s="337"/>
      <c r="C3" s="337"/>
      <c r="D3" s="337"/>
      <c r="E3" s="337"/>
      <c r="F3" s="337"/>
      <c r="G3" s="337"/>
      <c r="H3" s="337"/>
      <c r="I3" s="337"/>
      <c r="J3" s="337"/>
      <c r="K3" s="337"/>
      <c r="L3" s="337"/>
      <c r="M3" s="337"/>
    </row>
    <row r="4" spans="1:13" ht="18.75" x14ac:dyDescent="0.25">
      <c r="A4" s="4"/>
      <c r="B4" s="4"/>
      <c r="C4" s="4"/>
      <c r="D4" s="4"/>
      <c r="E4" s="4"/>
      <c r="F4" s="1"/>
      <c r="G4" s="1"/>
      <c r="H4" s="1"/>
      <c r="I4" s="1"/>
      <c r="J4" s="1"/>
      <c r="K4" s="417" t="s">
        <v>38</v>
      </c>
      <c r="L4" s="417"/>
      <c r="M4" s="417"/>
    </row>
    <row r="5" spans="1:13" s="270" customFormat="1" ht="40.5" customHeight="1" x14ac:dyDescent="0.25">
      <c r="A5" s="381" t="s">
        <v>3</v>
      </c>
      <c r="B5" s="412" t="s">
        <v>13</v>
      </c>
      <c r="C5" s="365" t="s">
        <v>15</v>
      </c>
      <c r="D5" s="413" t="s">
        <v>14</v>
      </c>
      <c r="E5" s="414"/>
      <c r="F5" s="415"/>
      <c r="G5" s="413" t="s">
        <v>283</v>
      </c>
      <c r="H5" s="414"/>
      <c r="I5" s="415"/>
      <c r="J5" s="365" t="s">
        <v>273</v>
      </c>
      <c r="K5" s="365" t="s">
        <v>274</v>
      </c>
      <c r="L5" s="365" t="s">
        <v>83</v>
      </c>
      <c r="M5" s="410" t="s">
        <v>10</v>
      </c>
    </row>
    <row r="6" spans="1:13" s="270" customFormat="1" ht="45" customHeight="1" x14ac:dyDescent="0.25">
      <c r="A6" s="381"/>
      <c r="B6" s="412"/>
      <c r="C6" s="367"/>
      <c r="D6" s="271" t="s">
        <v>16</v>
      </c>
      <c r="E6" s="271" t="s">
        <v>17</v>
      </c>
      <c r="F6" s="272" t="s">
        <v>19</v>
      </c>
      <c r="G6" s="271" t="s">
        <v>16</v>
      </c>
      <c r="H6" s="272" t="s">
        <v>28</v>
      </c>
      <c r="I6" s="272" t="s">
        <v>19</v>
      </c>
      <c r="J6" s="367"/>
      <c r="K6" s="367"/>
      <c r="L6" s="367"/>
      <c r="M6" s="411"/>
    </row>
    <row r="7" spans="1:13" s="278" customFormat="1" ht="19.5" customHeight="1" x14ac:dyDescent="0.25">
      <c r="A7" s="273"/>
      <c r="B7" s="274" t="s">
        <v>21</v>
      </c>
      <c r="C7" s="273"/>
      <c r="D7" s="273"/>
      <c r="E7" s="275"/>
      <c r="F7" s="276">
        <f>F8+F21+F34</f>
        <v>104901000</v>
      </c>
      <c r="G7" s="273"/>
      <c r="H7" s="275"/>
      <c r="I7" s="276">
        <f>I8+I21+I34</f>
        <v>84787000</v>
      </c>
      <c r="J7" s="276">
        <f t="shared" ref="J7:K7" si="0">J8+J21+J34</f>
        <v>64800000</v>
      </c>
      <c r="K7" s="276">
        <f t="shared" si="0"/>
        <v>19987000</v>
      </c>
      <c r="L7" s="276">
        <f>L8+L21+L34</f>
        <v>-20114000</v>
      </c>
      <c r="M7" s="277"/>
    </row>
    <row r="8" spans="1:13" s="129" customFormat="1" ht="95.25" customHeight="1" x14ac:dyDescent="0.25">
      <c r="A8" s="279" t="s">
        <v>29</v>
      </c>
      <c r="B8" s="280" t="s">
        <v>275</v>
      </c>
      <c r="C8" s="252"/>
      <c r="D8" s="252"/>
      <c r="E8" s="281"/>
      <c r="F8" s="256">
        <f>SUM(F9:F20)</f>
        <v>32212000</v>
      </c>
      <c r="G8" s="252"/>
      <c r="H8" s="281"/>
      <c r="I8" s="256">
        <f>SUM(I9:I20)</f>
        <v>26030000</v>
      </c>
      <c r="J8" s="256">
        <f>22000000-2200000</f>
        <v>19800000</v>
      </c>
      <c r="K8" s="256">
        <f>I8-J8</f>
        <v>6230000</v>
      </c>
      <c r="L8" s="256">
        <f>SUM(L9:L20)</f>
        <v>-6182000</v>
      </c>
      <c r="M8" s="181" t="s">
        <v>354</v>
      </c>
    </row>
    <row r="9" spans="1:13" s="130" customFormat="1" ht="39" customHeight="1" x14ac:dyDescent="0.25">
      <c r="A9" s="118">
        <v>1</v>
      </c>
      <c r="B9" s="119" t="s">
        <v>146</v>
      </c>
      <c r="C9" s="118" t="s">
        <v>47</v>
      </c>
      <c r="D9" s="120">
        <v>4</v>
      </c>
      <c r="E9" s="121">
        <v>1300000</v>
      </c>
      <c r="F9" s="121">
        <f>E9*D9</f>
        <v>5200000</v>
      </c>
      <c r="G9" s="120">
        <v>4</v>
      </c>
      <c r="H9" s="121">
        <v>1300000</v>
      </c>
      <c r="I9" s="121">
        <f>G9*H9</f>
        <v>5200000</v>
      </c>
      <c r="J9" s="121"/>
      <c r="K9" s="121"/>
      <c r="L9" s="122">
        <f>I9-F9</f>
        <v>0</v>
      </c>
      <c r="M9" s="418" t="s">
        <v>331</v>
      </c>
    </row>
    <row r="10" spans="1:13" s="130" customFormat="1" ht="56.25" customHeight="1" x14ac:dyDescent="0.25">
      <c r="A10" s="118">
        <v>2</v>
      </c>
      <c r="B10" s="119" t="s">
        <v>171</v>
      </c>
      <c r="C10" s="118" t="s">
        <v>47</v>
      </c>
      <c r="D10" s="120">
        <v>4</v>
      </c>
      <c r="E10" s="121">
        <v>300000</v>
      </c>
      <c r="F10" s="121">
        <f>E10*D10</f>
        <v>1200000</v>
      </c>
      <c r="G10" s="120">
        <v>4</v>
      </c>
      <c r="H10" s="121">
        <v>300000</v>
      </c>
      <c r="I10" s="121">
        <f t="shared" ref="I10:I20" si="1">G10*H10</f>
        <v>1200000</v>
      </c>
      <c r="J10" s="121"/>
      <c r="K10" s="121"/>
      <c r="L10" s="122">
        <f t="shared" ref="L10:L46" si="2">I10-F10</f>
        <v>0</v>
      </c>
      <c r="M10" s="420"/>
    </row>
    <row r="11" spans="1:13" s="131" customFormat="1" ht="47.25" x14ac:dyDescent="0.25">
      <c r="A11" s="118">
        <v>3</v>
      </c>
      <c r="B11" s="119" t="s">
        <v>184</v>
      </c>
      <c r="C11" s="108" t="s">
        <v>108</v>
      </c>
      <c r="D11" s="110">
        <f>104*150</f>
        <v>15600</v>
      </c>
      <c r="E11" s="122">
        <v>350</v>
      </c>
      <c r="F11" s="121">
        <f>E11*D11</f>
        <v>5460000</v>
      </c>
      <c r="G11" s="110">
        <f>150*92</f>
        <v>13800</v>
      </c>
      <c r="H11" s="122">
        <v>350</v>
      </c>
      <c r="I11" s="121">
        <f t="shared" si="1"/>
        <v>4830000</v>
      </c>
      <c r="J11" s="121"/>
      <c r="K11" s="121"/>
      <c r="L11" s="122">
        <f t="shared" si="2"/>
        <v>-630000</v>
      </c>
      <c r="M11" s="418" t="s">
        <v>258</v>
      </c>
    </row>
    <row r="12" spans="1:13" s="131" customFormat="1" ht="31.5" x14ac:dyDescent="0.25">
      <c r="A12" s="108">
        <v>4</v>
      </c>
      <c r="B12" s="119" t="s">
        <v>324</v>
      </c>
      <c r="C12" s="108" t="s">
        <v>162</v>
      </c>
      <c r="D12" s="108">
        <v>104</v>
      </c>
      <c r="E12" s="122">
        <v>3000</v>
      </c>
      <c r="F12" s="122">
        <f>E12*D12</f>
        <v>312000</v>
      </c>
      <c r="G12" s="110">
        <v>92</v>
      </c>
      <c r="H12" s="122">
        <v>3000</v>
      </c>
      <c r="I12" s="122">
        <f t="shared" si="1"/>
        <v>276000</v>
      </c>
      <c r="J12" s="122"/>
      <c r="K12" s="122"/>
      <c r="L12" s="122">
        <f t="shared" si="2"/>
        <v>-36000</v>
      </c>
      <c r="M12" s="419"/>
    </row>
    <row r="13" spans="1:13" s="131" customFormat="1" ht="51.75" customHeight="1" x14ac:dyDescent="0.25">
      <c r="A13" s="118">
        <v>5</v>
      </c>
      <c r="B13" s="119" t="s">
        <v>325</v>
      </c>
      <c r="C13" s="118" t="s">
        <v>33</v>
      </c>
      <c r="D13" s="118">
        <v>2</v>
      </c>
      <c r="E13" s="121">
        <v>2500000</v>
      </c>
      <c r="F13" s="121">
        <f>E13*D13</f>
        <v>5000000</v>
      </c>
      <c r="G13" s="118">
        <v>2</v>
      </c>
      <c r="H13" s="121">
        <v>2500000</v>
      </c>
      <c r="I13" s="121">
        <f t="shared" si="1"/>
        <v>5000000</v>
      </c>
      <c r="J13" s="121"/>
      <c r="K13" s="121"/>
      <c r="L13" s="122">
        <f t="shared" si="2"/>
        <v>0</v>
      </c>
      <c r="M13" s="419"/>
    </row>
    <row r="14" spans="1:13" s="131" customFormat="1" ht="31.5" x14ac:dyDescent="0.25">
      <c r="A14" s="118">
        <v>6</v>
      </c>
      <c r="B14" s="119" t="s">
        <v>150</v>
      </c>
      <c r="C14" s="108" t="s">
        <v>42</v>
      </c>
      <c r="D14" s="110">
        <v>2</v>
      </c>
      <c r="E14" s="122">
        <v>2500000</v>
      </c>
      <c r="F14" s="121">
        <f>D14*E14</f>
        <v>5000000</v>
      </c>
      <c r="G14" s="110">
        <v>2</v>
      </c>
      <c r="H14" s="122">
        <v>2500000</v>
      </c>
      <c r="I14" s="121">
        <f t="shared" si="1"/>
        <v>5000000</v>
      </c>
      <c r="J14" s="121"/>
      <c r="K14" s="121"/>
      <c r="L14" s="122">
        <f t="shared" si="2"/>
        <v>0</v>
      </c>
      <c r="M14" s="420"/>
    </row>
    <row r="15" spans="1:13" s="131" customFormat="1" ht="47.25" x14ac:dyDescent="0.25">
      <c r="A15" s="118">
        <v>7</v>
      </c>
      <c r="B15" s="119" t="s">
        <v>249</v>
      </c>
      <c r="C15" s="108" t="s">
        <v>43</v>
      </c>
      <c r="D15" s="108">
        <v>6</v>
      </c>
      <c r="E15" s="122">
        <v>400000</v>
      </c>
      <c r="F15" s="121">
        <f>E15*D15</f>
        <v>2400000</v>
      </c>
      <c r="G15" s="108">
        <v>4</v>
      </c>
      <c r="H15" s="122">
        <v>350000</v>
      </c>
      <c r="I15" s="121">
        <f t="shared" si="1"/>
        <v>1400000</v>
      </c>
      <c r="J15" s="121"/>
      <c r="K15" s="121"/>
      <c r="L15" s="122">
        <f t="shared" si="2"/>
        <v>-1000000</v>
      </c>
      <c r="M15" s="418" t="s">
        <v>260</v>
      </c>
    </row>
    <row r="16" spans="1:13" s="131" customFormat="1" ht="82.5" customHeight="1" x14ac:dyDescent="0.25">
      <c r="A16" s="118">
        <v>8</v>
      </c>
      <c r="B16" s="119" t="s">
        <v>250</v>
      </c>
      <c r="C16" s="108" t="s">
        <v>33</v>
      </c>
      <c r="D16" s="108">
        <v>8</v>
      </c>
      <c r="E16" s="122">
        <v>200000</v>
      </c>
      <c r="F16" s="121">
        <f>E16*D16</f>
        <v>1600000</v>
      </c>
      <c r="G16" s="108">
        <f>2*3</f>
        <v>6</v>
      </c>
      <c r="H16" s="122">
        <v>150000</v>
      </c>
      <c r="I16" s="121">
        <f t="shared" si="1"/>
        <v>900000</v>
      </c>
      <c r="J16" s="121"/>
      <c r="K16" s="121"/>
      <c r="L16" s="122">
        <f t="shared" si="2"/>
        <v>-700000</v>
      </c>
      <c r="M16" s="419"/>
    </row>
    <row r="17" spans="1:13" s="131" customFormat="1" ht="63" x14ac:dyDescent="0.25">
      <c r="A17" s="118">
        <v>9</v>
      </c>
      <c r="B17" s="119" t="s">
        <v>173</v>
      </c>
      <c r="C17" s="108" t="s">
        <v>32</v>
      </c>
      <c r="D17" s="108">
        <f>106*2</f>
        <v>212</v>
      </c>
      <c r="E17" s="122">
        <v>20000</v>
      </c>
      <c r="F17" s="121">
        <f>E17*D17</f>
        <v>4240000</v>
      </c>
      <c r="G17" s="108">
        <f>106*2</f>
        <v>212</v>
      </c>
      <c r="H17" s="16">
        <v>2000</v>
      </c>
      <c r="I17" s="121">
        <f t="shared" si="1"/>
        <v>424000</v>
      </c>
      <c r="J17" s="121"/>
      <c r="K17" s="121"/>
      <c r="L17" s="122">
        <f t="shared" si="2"/>
        <v>-3816000</v>
      </c>
      <c r="M17" s="420"/>
    </row>
    <row r="18" spans="1:13" s="131" customFormat="1" ht="55.5" customHeight="1" x14ac:dyDescent="0.25">
      <c r="A18" s="118">
        <v>10</v>
      </c>
      <c r="B18" s="119" t="s">
        <v>174</v>
      </c>
      <c r="C18" s="108"/>
      <c r="D18" s="108">
        <v>1</v>
      </c>
      <c r="E18" s="122">
        <v>500000</v>
      </c>
      <c r="F18" s="121">
        <v>500000</v>
      </c>
      <c r="G18" s="108">
        <v>1</v>
      </c>
      <c r="H18" s="122">
        <v>500000</v>
      </c>
      <c r="I18" s="121">
        <f t="shared" si="1"/>
        <v>500000</v>
      </c>
      <c r="J18" s="121"/>
      <c r="K18" s="121"/>
      <c r="L18" s="122">
        <f t="shared" si="2"/>
        <v>0</v>
      </c>
      <c r="M18" s="317" t="s">
        <v>259</v>
      </c>
    </row>
    <row r="19" spans="1:13" s="131" customFormat="1" ht="30" x14ac:dyDescent="0.25">
      <c r="A19" s="118">
        <v>11</v>
      </c>
      <c r="B19" s="119" t="s">
        <v>175</v>
      </c>
      <c r="C19" s="108" t="s">
        <v>49</v>
      </c>
      <c r="D19" s="108">
        <v>1</v>
      </c>
      <c r="E19" s="122">
        <v>500000</v>
      </c>
      <c r="F19" s="121">
        <v>500000</v>
      </c>
      <c r="G19" s="108">
        <v>1</v>
      </c>
      <c r="H19" s="122">
        <v>500000</v>
      </c>
      <c r="I19" s="121">
        <f t="shared" si="1"/>
        <v>500000</v>
      </c>
      <c r="J19" s="121"/>
      <c r="K19" s="121"/>
      <c r="L19" s="122">
        <f t="shared" si="2"/>
        <v>0</v>
      </c>
      <c r="M19" s="235" t="s">
        <v>258</v>
      </c>
    </row>
    <row r="20" spans="1:13" s="131" customFormat="1" ht="47.25" customHeight="1" x14ac:dyDescent="0.25">
      <c r="A20" s="118">
        <v>12</v>
      </c>
      <c r="B20" s="119" t="s">
        <v>176</v>
      </c>
      <c r="C20" s="108" t="s">
        <v>32</v>
      </c>
      <c r="D20" s="108">
        <v>4</v>
      </c>
      <c r="E20" s="122">
        <v>200000</v>
      </c>
      <c r="F20" s="121">
        <f>E20*D20</f>
        <v>800000</v>
      </c>
      <c r="G20" s="108">
        <v>4</v>
      </c>
      <c r="H20" s="122">
        <v>200000</v>
      </c>
      <c r="I20" s="121">
        <f t="shared" si="1"/>
        <v>800000</v>
      </c>
      <c r="J20" s="246"/>
      <c r="K20" s="246"/>
      <c r="L20" s="122">
        <f t="shared" si="2"/>
        <v>0</v>
      </c>
      <c r="M20" s="182" t="s">
        <v>260</v>
      </c>
    </row>
    <row r="21" spans="1:13" s="132" customFormat="1" ht="90" x14ac:dyDescent="0.25">
      <c r="A21" s="282" t="s">
        <v>37</v>
      </c>
      <c r="B21" s="105" t="s">
        <v>215</v>
      </c>
      <c r="C21" s="105"/>
      <c r="D21" s="104"/>
      <c r="E21" s="283"/>
      <c r="F21" s="284">
        <f>SUM(F22:F33)</f>
        <v>32212000</v>
      </c>
      <c r="G21" s="104"/>
      <c r="H21" s="283"/>
      <c r="I21" s="284">
        <f>SUM(I22:I33)</f>
        <v>26030000</v>
      </c>
      <c r="J21" s="285">
        <f>22000000-2200000</f>
        <v>19800000</v>
      </c>
      <c r="K21" s="285">
        <f>I21-J21</f>
        <v>6230000</v>
      </c>
      <c r="L21" s="284">
        <f>SUM(L22:L33)</f>
        <v>-6182000</v>
      </c>
      <c r="M21" s="183" t="s">
        <v>326</v>
      </c>
    </row>
    <row r="22" spans="1:13" s="130" customFormat="1" ht="31.5" x14ac:dyDescent="0.25">
      <c r="A22" s="118">
        <v>1</v>
      </c>
      <c r="B22" s="119" t="s">
        <v>379</v>
      </c>
      <c r="C22" s="118" t="s">
        <v>47</v>
      </c>
      <c r="D22" s="120">
        <v>4</v>
      </c>
      <c r="E22" s="121">
        <v>1300000</v>
      </c>
      <c r="F22" s="121">
        <f>E22*D22</f>
        <v>5200000</v>
      </c>
      <c r="G22" s="120">
        <v>4</v>
      </c>
      <c r="H22" s="121">
        <v>1300000</v>
      </c>
      <c r="I22" s="121">
        <f>G22*H22</f>
        <v>5200000</v>
      </c>
      <c r="J22" s="245"/>
      <c r="K22" s="245"/>
      <c r="L22" s="122">
        <f t="shared" si="2"/>
        <v>0</v>
      </c>
      <c r="M22" s="418" t="s">
        <v>260</v>
      </c>
    </row>
    <row r="23" spans="1:13" s="130" customFormat="1" ht="15.75" x14ac:dyDescent="0.25">
      <c r="A23" s="118">
        <v>2</v>
      </c>
      <c r="B23" s="119" t="s">
        <v>171</v>
      </c>
      <c r="C23" s="118" t="s">
        <v>47</v>
      </c>
      <c r="D23" s="120">
        <v>4</v>
      </c>
      <c r="E23" s="121">
        <v>300000</v>
      </c>
      <c r="F23" s="121">
        <f>E23*D23</f>
        <v>1200000</v>
      </c>
      <c r="G23" s="120">
        <v>4</v>
      </c>
      <c r="H23" s="121">
        <v>300000</v>
      </c>
      <c r="I23" s="121">
        <f t="shared" ref="I23:I33" si="3">G23*H23</f>
        <v>1200000</v>
      </c>
      <c r="J23" s="121"/>
      <c r="K23" s="121"/>
      <c r="L23" s="122">
        <f t="shared" si="2"/>
        <v>0</v>
      </c>
      <c r="M23" s="420"/>
    </row>
    <row r="24" spans="1:13" s="130" customFormat="1" ht="47.25" x14ac:dyDescent="0.25">
      <c r="A24" s="118">
        <v>3</v>
      </c>
      <c r="B24" s="119" t="s">
        <v>184</v>
      </c>
      <c r="C24" s="108" t="s">
        <v>108</v>
      </c>
      <c r="D24" s="110">
        <f>104*150</f>
        <v>15600</v>
      </c>
      <c r="E24" s="122">
        <v>350</v>
      </c>
      <c r="F24" s="121">
        <f>E24*D24</f>
        <v>5460000</v>
      </c>
      <c r="G24" s="110">
        <v>13800</v>
      </c>
      <c r="H24" s="122">
        <v>350</v>
      </c>
      <c r="I24" s="121">
        <f t="shared" si="3"/>
        <v>4830000</v>
      </c>
      <c r="J24" s="121"/>
      <c r="K24" s="121"/>
      <c r="L24" s="122">
        <f t="shared" si="2"/>
        <v>-630000</v>
      </c>
      <c r="M24" s="418" t="s">
        <v>258</v>
      </c>
    </row>
    <row r="25" spans="1:13" s="130" customFormat="1" ht="31.5" x14ac:dyDescent="0.25">
      <c r="A25" s="108">
        <v>4</v>
      </c>
      <c r="B25" s="123" t="s">
        <v>172</v>
      </c>
      <c r="C25" s="108" t="s">
        <v>162</v>
      </c>
      <c r="D25" s="108">
        <v>104</v>
      </c>
      <c r="E25" s="122">
        <v>3000</v>
      </c>
      <c r="F25" s="122">
        <f>E25*D25</f>
        <v>312000</v>
      </c>
      <c r="G25" s="108">
        <v>92</v>
      </c>
      <c r="H25" s="122">
        <v>3000</v>
      </c>
      <c r="I25" s="122">
        <f t="shared" si="3"/>
        <v>276000</v>
      </c>
      <c r="J25" s="122"/>
      <c r="K25" s="122"/>
      <c r="L25" s="122">
        <f t="shared" si="2"/>
        <v>-36000</v>
      </c>
      <c r="M25" s="419"/>
    </row>
    <row r="26" spans="1:13" s="130" customFormat="1" ht="56.25" customHeight="1" x14ac:dyDescent="0.25">
      <c r="A26" s="118">
        <v>5</v>
      </c>
      <c r="B26" s="119" t="s">
        <v>325</v>
      </c>
      <c r="C26" s="118" t="s">
        <v>33</v>
      </c>
      <c r="D26" s="118">
        <v>2</v>
      </c>
      <c r="E26" s="121">
        <v>2500000</v>
      </c>
      <c r="F26" s="121">
        <f>E26*D26</f>
        <v>5000000</v>
      </c>
      <c r="G26" s="118">
        <v>2</v>
      </c>
      <c r="H26" s="121">
        <v>2500000</v>
      </c>
      <c r="I26" s="121">
        <f t="shared" si="3"/>
        <v>5000000</v>
      </c>
      <c r="J26" s="121"/>
      <c r="K26" s="121"/>
      <c r="L26" s="122">
        <f t="shared" si="2"/>
        <v>0</v>
      </c>
      <c r="M26" s="419"/>
    </row>
    <row r="27" spans="1:13" s="132" customFormat="1" ht="39" customHeight="1" x14ac:dyDescent="0.25">
      <c r="A27" s="118">
        <v>6</v>
      </c>
      <c r="B27" s="119" t="s">
        <v>150</v>
      </c>
      <c r="C27" s="108" t="s">
        <v>42</v>
      </c>
      <c r="D27" s="110">
        <v>2</v>
      </c>
      <c r="E27" s="122">
        <v>2500000</v>
      </c>
      <c r="F27" s="121">
        <f>D27*E27</f>
        <v>5000000</v>
      </c>
      <c r="G27" s="110">
        <v>2</v>
      </c>
      <c r="H27" s="122">
        <v>2500000</v>
      </c>
      <c r="I27" s="121">
        <f t="shared" si="3"/>
        <v>5000000</v>
      </c>
      <c r="J27" s="121"/>
      <c r="K27" s="121"/>
      <c r="L27" s="122">
        <f t="shared" si="2"/>
        <v>0</v>
      </c>
      <c r="M27" s="420"/>
    </row>
    <row r="28" spans="1:13" s="132" customFormat="1" ht="56.25" customHeight="1" x14ac:dyDescent="0.25">
      <c r="A28" s="118">
        <v>7</v>
      </c>
      <c r="B28" s="119" t="s">
        <v>249</v>
      </c>
      <c r="C28" s="108" t="s">
        <v>43</v>
      </c>
      <c r="D28" s="108">
        <v>6</v>
      </c>
      <c r="E28" s="122">
        <v>400000</v>
      </c>
      <c r="F28" s="121">
        <f>E28*D28</f>
        <v>2400000</v>
      </c>
      <c r="G28" s="108">
        <v>4</v>
      </c>
      <c r="H28" s="122">
        <v>350000</v>
      </c>
      <c r="I28" s="121">
        <f t="shared" si="3"/>
        <v>1400000</v>
      </c>
      <c r="J28" s="121"/>
      <c r="K28" s="121"/>
      <c r="L28" s="122">
        <f t="shared" si="2"/>
        <v>-1000000</v>
      </c>
      <c r="M28" s="421" t="s">
        <v>260</v>
      </c>
    </row>
    <row r="29" spans="1:13" s="132" customFormat="1" ht="55.5" customHeight="1" x14ac:dyDescent="0.25">
      <c r="A29" s="118">
        <v>8</v>
      </c>
      <c r="B29" s="119" t="s">
        <v>250</v>
      </c>
      <c r="C29" s="108" t="s">
        <v>33</v>
      </c>
      <c r="D29" s="108">
        <v>8</v>
      </c>
      <c r="E29" s="122">
        <v>200000</v>
      </c>
      <c r="F29" s="121">
        <f>E29*D29</f>
        <v>1600000</v>
      </c>
      <c r="G29" s="108">
        <v>6</v>
      </c>
      <c r="H29" s="122">
        <v>150000</v>
      </c>
      <c r="I29" s="121">
        <f t="shared" si="3"/>
        <v>900000</v>
      </c>
      <c r="J29" s="121"/>
      <c r="K29" s="121"/>
      <c r="L29" s="122">
        <f t="shared" si="2"/>
        <v>-700000</v>
      </c>
      <c r="M29" s="423"/>
    </row>
    <row r="30" spans="1:13" s="132" customFormat="1" ht="63" x14ac:dyDescent="0.25">
      <c r="A30" s="118">
        <v>9</v>
      </c>
      <c r="B30" s="119" t="s">
        <v>173</v>
      </c>
      <c r="C30" s="108" t="s">
        <v>32</v>
      </c>
      <c r="D30" s="108">
        <f>106*2</f>
        <v>212</v>
      </c>
      <c r="E30" s="122">
        <v>20000</v>
      </c>
      <c r="F30" s="121">
        <f>E30*D30</f>
        <v>4240000</v>
      </c>
      <c r="G30" s="108">
        <f>106*2</f>
        <v>212</v>
      </c>
      <c r="H30" s="16">
        <v>2000</v>
      </c>
      <c r="I30" s="121">
        <f t="shared" si="3"/>
        <v>424000</v>
      </c>
      <c r="J30" s="121"/>
      <c r="K30" s="121"/>
      <c r="L30" s="122">
        <f t="shared" si="2"/>
        <v>-3816000</v>
      </c>
      <c r="M30" s="422"/>
    </row>
    <row r="31" spans="1:13" s="132" customFormat="1" ht="56.25" customHeight="1" x14ac:dyDescent="0.25">
      <c r="A31" s="118">
        <v>10</v>
      </c>
      <c r="B31" s="119" t="s">
        <v>340</v>
      </c>
      <c r="C31" s="108"/>
      <c r="D31" s="108">
        <v>1</v>
      </c>
      <c r="E31" s="122">
        <v>500000</v>
      </c>
      <c r="F31" s="121">
        <v>500000</v>
      </c>
      <c r="G31" s="108">
        <v>1</v>
      </c>
      <c r="H31" s="122">
        <v>500000</v>
      </c>
      <c r="I31" s="121">
        <f t="shared" si="3"/>
        <v>500000</v>
      </c>
      <c r="J31" s="121"/>
      <c r="K31" s="121"/>
      <c r="L31" s="122">
        <f t="shared" si="2"/>
        <v>0</v>
      </c>
      <c r="M31" s="317" t="s">
        <v>259</v>
      </c>
    </row>
    <row r="32" spans="1:13" s="132" customFormat="1" ht="34.5" customHeight="1" x14ac:dyDescent="0.25">
      <c r="A32" s="118">
        <v>11</v>
      </c>
      <c r="B32" s="119" t="s">
        <v>175</v>
      </c>
      <c r="C32" s="108" t="s">
        <v>49</v>
      </c>
      <c r="D32" s="108">
        <v>1</v>
      </c>
      <c r="E32" s="122">
        <v>500000</v>
      </c>
      <c r="F32" s="121">
        <v>500000</v>
      </c>
      <c r="G32" s="108">
        <v>1</v>
      </c>
      <c r="H32" s="122">
        <v>500000</v>
      </c>
      <c r="I32" s="121">
        <f t="shared" si="3"/>
        <v>500000</v>
      </c>
      <c r="J32" s="121"/>
      <c r="K32" s="121"/>
      <c r="L32" s="122">
        <f t="shared" si="2"/>
        <v>0</v>
      </c>
      <c r="M32" s="134" t="s">
        <v>258</v>
      </c>
    </row>
    <row r="33" spans="1:13" s="132" customFormat="1" ht="37.5" customHeight="1" x14ac:dyDescent="0.25">
      <c r="A33" s="118">
        <v>12</v>
      </c>
      <c r="B33" s="119" t="s">
        <v>176</v>
      </c>
      <c r="C33" s="108" t="s">
        <v>32</v>
      </c>
      <c r="D33" s="108">
        <v>4</v>
      </c>
      <c r="E33" s="122">
        <v>200000</v>
      </c>
      <c r="F33" s="121">
        <f>E33*D33</f>
        <v>800000</v>
      </c>
      <c r="G33" s="108">
        <v>4</v>
      </c>
      <c r="H33" s="122">
        <v>200000</v>
      </c>
      <c r="I33" s="121">
        <f t="shared" si="3"/>
        <v>800000</v>
      </c>
      <c r="J33" s="121"/>
      <c r="K33" s="121"/>
      <c r="L33" s="122">
        <f t="shared" si="2"/>
        <v>0</v>
      </c>
      <c r="M33" s="134" t="s">
        <v>260</v>
      </c>
    </row>
    <row r="34" spans="1:13" s="132" customFormat="1" ht="98.25" customHeight="1" x14ac:dyDescent="0.25">
      <c r="A34" s="282" t="s">
        <v>44</v>
      </c>
      <c r="B34" s="286" t="s">
        <v>216</v>
      </c>
      <c r="C34" s="105"/>
      <c r="D34" s="104"/>
      <c r="E34" s="283"/>
      <c r="F34" s="284">
        <f>SUM(F35:F46)</f>
        <v>40477000</v>
      </c>
      <c r="G34" s="104"/>
      <c r="H34" s="283"/>
      <c r="I34" s="284">
        <f>SUM(I35:I46)</f>
        <v>32727000</v>
      </c>
      <c r="J34" s="284">
        <f>28000000-2800000</f>
        <v>25200000</v>
      </c>
      <c r="K34" s="284">
        <f>I34-J34</f>
        <v>7527000</v>
      </c>
      <c r="L34" s="284">
        <f>SUM(L35:L46)</f>
        <v>-7750000</v>
      </c>
      <c r="M34" s="183" t="s">
        <v>327</v>
      </c>
    </row>
    <row r="35" spans="1:13" s="132" customFormat="1" ht="39.75" customHeight="1" x14ac:dyDescent="0.25">
      <c r="A35" s="118">
        <v>1</v>
      </c>
      <c r="B35" s="119" t="s">
        <v>379</v>
      </c>
      <c r="C35" s="118" t="s">
        <v>47</v>
      </c>
      <c r="D35" s="120">
        <v>6</v>
      </c>
      <c r="E35" s="121">
        <v>1300000</v>
      </c>
      <c r="F35" s="121">
        <f t="shared" ref="F35:F40" si="4">E35*D35</f>
        <v>7800000</v>
      </c>
      <c r="G35" s="120">
        <v>6</v>
      </c>
      <c r="H35" s="121">
        <v>1300000</v>
      </c>
      <c r="I35" s="121">
        <f>H35*G35</f>
        <v>7800000</v>
      </c>
      <c r="J35" s="121"/>
      <c r="K35" s="121"/>
      <c r="L35" s="122">
        <f t="shared" si="2"/>
        <v>0</v>
      </c>
      <c r="M35" s="421" t="s">
        <v>260</v>
      </c>
    </row>
    <row r="36" spans="1:13" s="132" customFormat="1" ht="25.5" customHeight="1" x14ac:dyDescent="0.25">
      <c r="A36" s="118">
        <v>2</v>
      </c>
      <c r="B36" s="119" t="s">
        <v>177</v>
      </c>
      <c r="C36" s="118" t="s">
        <v>47</v>
      </c>
      <c r="D36" s="120">
        <v>6</v>
      </c>
      <c r="E36" s="121">
        <v>300000</v>
      </c>
      <c r="F36" s="121">
        <f t="shared" si="4"/>
        <v>1800000</v>
      </c>
      <c r="G36" s="120">
        <v>6</v>
      </c>
      <c r="H36" s="121">
        <v>300000</v>
      </c>
      <c r="I36" s="121">
        <f t="shared" ref="I36:I46" si="5">H36*G36</f>
        <v>1800000</v>
      </c>
      <c r="J36" s="121"/>
      <c r="K36" s="121"/>
      <c r="L36" s="122">
        <f t="shared" si="2"/>
        <v>0</v>
      </c>
      <c r="M36" s="423"/>
    </row>
    <row r="37" spans="1:13" s="132" customFormat="1" ht="69" customHeight="1" x14ac:dyDescent="0.25">
      <c r="A37" s="118">
        <v>3</v>
      </c>
      <c r="B37" s="119" t="s">
        <v>178</v>
      </c>
      <c r="C37" s="110" t="s">
        <v>179</v>
      </c>
      <c r="D37" s="120">
        <f>96*3</f>
        <v>288</v>
      </c>
      <c r="E37" s="121">
        <v>20000</v>
      </c>
      <c r="F37" s="121">
        <f t="shared" si="4"/>
        <v>5760000</v>
      </c>
      <c r="G37" s="120">
        <f>96*3</f>
        <v>288</v>
      </c>
      <c r="H37" s="16">
        <v>2000</v>
      </c>
      <c r="I37" s="121">
        <f t="shared" si="5"/>
        <v>576000</v>
      </c>
      <c r="J37" s="121"/>
      <c r="K37" s="121"/>
      <c r="L37" s="122">
        <f t="shared" si="2"/>
        <v>-5184000</v>
      </c>
      <c r="M37" s="422"/>
    </row>
    <row r="38" spans="1:13" s="132" customFormat="1" ht="45" customHeight="1" x14ac:dyDescent="0.25">
      <c r="A38" s="118">
        <v>4</v>
      </c>
      <c r="B38" s="119" t="s">
        <v>328</v>
      </c>
      <c r="C38" s="110" t="s">
        <v>108</v>
      </c>
      <c r="D38" s="120">
        <f>150*94</f>
        <v>14100</v>
      </c>
      <c r="E38" s="122">
        <v>350</v>
      </c>
      <c r="F38" s="121">
        <f t="shared" si="4"/>
        <v>4935000</v>
      </c>
      <c r="G38" s="120">
        <f>150*82</f>
        <v>12300</v>
      </c>
      <c r="H38" s="122">
        <v>350</v>
      </c>
      <c r="I38" s="121">
        <f t="shared" si="5"/>
        <v>4305000</v>
      </c>
      <c r="J38" s="121"/>
      <c r="K38" s="121"/>
      <c r="L38" s="122">
        <f t="shared" si="2"/>
        <v>-630000</v>
      </c>
      <c r="M38" s="418" t="s">
        <v>258</v>
      </c>
    </row>
    <row r="39" spans="1:13" s="132" customFormat="1" ht="45" customHeight="1" x14ac:dyDescent="0.25">
      <c r="A39" s="118">
        <v>5</v>
      </c>
      <c r="B39" s="119" t="s">
        <v>180</v>
      </c>
      <c r="C39" s="108" t="s">
        <v>30</v>
      </c>
      <c r="D39" s="108">
        <v>94</v>
      </c>
      <c r="E39" s="122">
        <v>3000</v>
      </c>
      <c r="F39" s="121">
        <f t="shared" si="4"/>
        <v>282000</v>
      </c>
      <c r="G39" s="108">
        <v>82</v>
      </c>
      <c r="H39" s="122">
        <v>3000</v>
      </c>
      <c r="I39" s="121">
        <f t="shared" si="5"/>
        <v>246000</v>
      </c>
      <c r="J39" s="121"/>
      <c r="K39" s="121"/>
      <c r="L39" s="122">
        <f t="shared" si="2"/>
        <v>-36000</v>
      </c>
      <c r="M39" s="419"/>
    </row>
    <row r="40" spans="1:13" s="132" customFormat="1" ht="41.25" customHeight="1" x14ac:dyDescent="0.25">
      <c r="A40" s="118">
        <v>6</v>
      </c>
      <c r="B40" s="119" t="s">
        <v>185</v>
      </c>
      <c r="C40" s="118" t="s">
        <v>33</v>
      </c>
      <c r="D40" s="118">
        <v>3</v>
      </c>
      <c r="E40" s="121">
        <v>2500000</v>
      </c>
      <c r="F40" s="121">
        <f t="shared" si="4"/>
        <v>7500000</v>
      </c>
      <c r="G40" s="118">
        <v>3</v>
      </c>
      <c r="H40" s="121">
        <v>2500000</v>
      </c>
      <c r="I40" s="121">
        <f t="shared" si="5"/>
        <v>7500000</v>
      </c>
      <c r="J40" s="121"/>
      <c r="K40" s="121"/>
      <c r="L40" s="122">
        <f t="shared" si="2"/>
        <v>0</v>
      </c>
      <c r="M40" s="419"/>
    </row>
    <row r="41" spans="1:13" s="132" customFormat="1" ht="57.75" customHeight="1" x14ac:dyDescent="0.25">
      <c r="A41" s="118">
        <v>7</v>
      </c>
      <c r="B41" s="119" t="s">
        <v>329</v>
      </c>
      <c r="C41" s="108" t="s">
        <v>42</v>
      </c>
      <c r="D41" s="110">
        <v>2</v>
      </c>
      <c r="E41" s="122">
        <v>2500000</v>
      </c>
      <c r="F41" s="121">
        <f>D41*E41</f>
        <v>5000000</v>
      </c>
      <c r="G41" s="110">
        <v>2</v>
      </c>
      <c r="H41" s="122">
        <v>2500000</v>
      </c>
      <c r="I41" s="121">
        <f t="shared" si="5"/>
        <v>5000000</v>
      </c>
      <c r="J41" s="121"/>
      <c r="K41" s="121"/>
      <c r="L41" s="122">
        <f t="shared" si="2"/>
        <v>0</v>
      </c>
      <c r="M41" s="420"/>
    </row>
    <row r="42" spans="1:13" s="132" customFormat="1" ht="47.25" x14ac:dyDescent="0.25">
      <c r="A42" s="118">
        <v>8</v>
      </c>
      <c r="B42" s="119" t="s">
        <v>251</v>
      </c>
      <c r="C42" s="108" t="s">
        <v>43</v>
      </c>
      <c r="D42" s="108">
        <f>4*2</f>
        <v>8</v>
      </c>
      <c r="E42" s="122">
        <v>400000</v>
      </c>
      <c r="F42" s="121">
        <f>E42*D42</f>
        <v>3200000</v>
      </c>
      <c r="G42" s="108">
        <f>3*2</f>
        <v>6</v>
      </c>
      <c r="H42" s="122">
        <v>350000</v>
      </c>
      <c r="I42" s="121">
        <f t="shared" si="5"/>
        <v>2100000</v>
      </c>
      <c r="J42" s="121"/>
      <c r="K42" s="121"/>
      <c r="L42" s="122">
        <f t="shared" si="2"/>
        <v>-1100000</v>
      </c>
      <c r="M42" s="421" t="s">
        <v>260</v>
      </c>
    </row>
    <row r="43" spans="1:13" s="132" customFormat="1" ht="54" customHeight="1" x14ac:dyDescent="0.25">
      <c r="A43" s="118">
        <v>9</v>
      </c>
      <c r="B43" s="119" t="s">
        <v>252</v>
      </c>
      <c r="C43" s="108" t="s">
        <v>33</v>
      </c>
      <c r="D43" s="108">
        <v>10</v>
      </c>
      <c r="E43" s="122">
        <v>200000</v>
      </c>
      <c r="F43" s="121">
        <f>E43*D43</f>
        <v>2000000</v>
      </c>
      <c r="G43" s="108">
        <f>4*2</f>
        <v>8</v>
      </c>
      <c r="H43" s="122">
        <v>150000</v>
      </c>
      <c r="I43" s="121">
        <f t="shared" si="5"/>
        <v>1200000</v>
      </c>
      <c r="J43" s="121"/>
      <c r="K43" s="121"/>
      <c r="L43" s="122">
        <f t="shared" si="2"/>
        <v>-800000</v>
      </c>
      <c r="M43" s="422"/>
    </row>
    <row r="44" spans="1:13" s="132" customFormat="1" ht="68.25" customHeight="1" x14ac:dyDescent="0.25">
      <c r="A44" s="118">
        <v>10</v>
      </c>
      <c r="B44" s="119" t="s">
        <v>181</v>
      </c>
      <c r="C44" s="108"/>
      <c r="D44" s="108">
        <v>1</v>
      </c>
      <c r="E44" s="122">
        <v>500000</v>
      </c>
      <c r="F44" s="121">
        <v>500000</v>
      </c>
      <c r="G44" s="108">
        <v>1</v>
      </c>
      <c r="H44" s="122">
        <v>500000</v>
      </c>
      <c r="I44" s="121">
        <f t="shared" si="5"/>
        <v>500000</v>
      </c>
      <c r="J44" s="121"/>
      <c r="K44" s="121"/>
      <c r="L44" s="122">
        <f t="shared" si="2"/>
        <v>0</v>
      </c>
      <c r="M44" s="317" t="s">
        <v>259</v>
      </c>
    </row>
    <row r="45" spans="1:13" s="132" customFormat="1" ht="38.25" customHeight="1" x14ac:dyDescent="0.25">
      <c r="A45" s="118">
        <v>11</v>
      </c>
      <c r="B45" s="119" t="s">
        <v>175</v>
      </c>
      <c r="C45" s="108" t="s">
        <v>49</v>
      </c>
      <c r="D45" s="108">
        <v>1</v>
      </c>
      <c r="E45" s="122">
        <v>500000</v>
      </c>
      <c r="F45" s="121">
        <v>500000</v>
      </c>
      <c r="G45" s="108">
        <v>1</v>
      </c>
      <c r="H45" s="122">
        <v>500000</v>
      </c>
      <c r="I45" s="121">
        <f t="shared" si="5"/>
        <v>500000</v>
      </c>
      <c r="J45" s="121"/>
      <c r="K45" s="121"/>
      <c r="L45" s="122">
        <f t="shared" si="2"/>
        <v>0</v>
      </c>
      <c r="M45" s="134" t="s">
        <v>258</v>
      </c>
    </row>
    <row r="46" spans="1:13" s="132" customFormat="1" ht="31.5" x14ac:dyDescent="0.25">
      <c r="A46" s="124">
        <v>12</v>
      </c>
      <c r="B46" s="125" t="s">
        <v>330</v>
      </c>
      <c r="C46" s="126" t="s">
        <v>32</v>
      </c>
      <c r="D46" s="126">
        <v>6</v>
      </c>
      <c r="E46" s="127">
        <v>200000</v>
      </c>
      <c r="F46" s="128">
        <f>E46*D46</f>
        <v>1200000</v>
      </c>
      <c r="G46" s="126">
        <v>6</v>
      </c>
      <c r="H46" s="127">
        <v>200000</v>
      </c>
      <c r="I46" s="128">
        <f t="shared" si="5"/>
        <v>1200000</v>
      </c>
      <c r="J46" s="128"/>
      <c r="K46" s="128"/>
      <c r="L46" s="127">
        <f t="shared" si="2"/>
        <v>0</v>
      </c>
      <c r="M46" s="135" t="s">
        <v>260</v>
      </c>
    </row>
  </sheetData>
  <mergeCells count="22">
    <mergeCell ref="L1:M1"/>
    <mergeCell ref="K4:M4"/>
    <mergeCell ref="M38:M41"/>
    <mergeCell ref="M42:M43"/>
    <mergeCell ref="J5:J6"/>
    <mergeCell ref="K5:K6"/>
    <mergeCell ref="M24:M27"/>
    <mergeCell ref="M22:M23"/>
    <mergeCell ref="M28:M30"/>
    <mergeCell ref="M35:M37"/>
    <mergeCell ref="M9:M10"/>
    <mergeCell ref="M11:M14"/>
    <mergeCell ref="M15:M17"/>
    <mergeCell ref="A3:M3"/>
    <mergeCell ref="A2:M2"/>
    <mergeCell ref="L5:L6"/>
    <mergeCell ref="M5:M6"/>
    <mergeCell ref="A5:A6"/>
    <mergeCell ref="B5:B6"/>
    <mergeCell ref="C5:C6"/>
    <mergeCell ref="D5:F5"/>
    <mergeCell ref="G5:I5"/>
  </mergeCells>
  <pageMargins left="0.19685039370078741" right="0.19685039370078741" top="0.19685039370078741" bottom="0.43307086614173229" header="0.19685039370078741" footer="0.19685039370078741"/>
  <pageSetup paperSize="9" scale="82" firstPageNumber="24" orientation="landscape" useFirstPageNumber="1" verticalDpi="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46" zoomScaleNormal="100" workbookViewId="0">
      <selection activeCell="B50" sqref="B50"/>
    </sheetView>
  </sheetViews>
  <sheetFormatPr defaultRowHeight="15" x14ac:dyDescent="0.25"/>
  <cols>
    <col min="1" max="1" width="5.140625" style="7" customWidth="1"/>
    <col min="2" max="2" width="42.42578125" style="7" customWidth="1"/>
    <col min="3" max="3" width="8" style="21" customWidth="1"/>
    <col min="4" max="4" width="7" style="7" customWidth="1"/>
    <col min="5" max="5" width="10.140625" style="7" bestFit="1" customWidth="1"/>
    <col min="6" max="6" width="12.5703125" style="7" bestFit="1" customWidth="1"/>
    <col min="7" max="7" width="11.28515625" style="7" bestFit="1" customWidth="1"/>
    <col min="8" max="8" width="7.5703125" style="7" customWidth="1"/>
    <col min="9" max="9" width="10.140625" style="7" bestFit="1" customWidth="1"/>
    <col min="10" max="10" width="12.5703125" style="7" bestFit="1" customWidth="1"/>
    <col min="11" max="11" width="12.140625" style="7" bestFit="1" customWidth="1"/>
    <col min="12" max="12" width="24.42578125" style="21" customWidth="1"/>
    <col min="13" max="13" width="23" style="7" customWidth="1"/>
    <col min="14" max="14" width="12.7109375" style="7" bestFit="1" customWidth="1"/>
    <col min="15" max="256" width="9.140625" style="7"/>
    <col min="257" max="257" width="3.85546875" style="7" customWidth="1"/>
    <col min="258" max="258" width="42.42578125" style="7" customWidth="1"/>
    <col min="259" max="259" width="7.140625" style="7" customWidth="1"/>
    <col min="260" max="260" width="7" style="7" customWidth="1"/>
    <col min="261" max="261" width="8.5703125" style="7" customWidth="1"/>
    <col min="262" max="262" width="10.140625" style="7" bestFit="1" customWidth="1"/>
    <col min="263" max="263" width="11.28515625" style="7" bestFit="1" customWidth="1"/>
    <col min="264" max="264" width="7.5703125" style="7" customWidth="1"/>
    <col min="265" max="265" width="8.28515625" style="7" customWidth="1"/>
    <col min="266" max="266" width="10.140625" style="7" bestFit="1" customWidth="1"/>
    <col min="267" max="267" width="11.28515625" style="7" bestFit="1" customWidth="1"/>
    <col min="268" max="268" width="24.42578125" style="7" customWidth="1"/>
    <col min="269" max="269" width="23" style="7" customWidth="1"/>
    <col min="270" max="270" width="12.7109375" style="7" bestFit="1" customWidth="1"/>
    <col min="271" max="512" width="9.140625" style="7"/>
    <col min="513" max="513" width="3.85546875" style="7" customWidth="1"/>
    <col min="514" max="514" width="42.42578125" style="7" customWidth="1"/>
    <col min="515" max="515" width="7.140625" style="7" customWidth="1"/>
    <col min="516" max="516" width="7" style="7" customWidth="1"/>
    <col min="517" max="517" width="8.5703125" style="7" customWidth="1"/>
    <col min="518" max="518" width="10.140625" style="7" bestFit="1" customWidth="1"/>
    <col min="519" max="519" width="11.28515625" style="7" bestFit="1" customWidth="1"/>
    <col min="520" max="520" width="7.5703125" style="7" customWidth="1"/>
    <col min="521" max="521" width="8.28515625" style="7" customWidth="1"/>
    <col min="522" max="522" width="10.140625" style="7" bestFit="1" customWidth="1"/>
    <col min="523" max="523" width="11.28515625" style="7" bestFit="1" customWidth="1"/>
    <col min="524" max="524" width="24.42578125" style="7" customWidth="1"/>
    <col min="525" max="525" width="23" style="7" customWidth="1"/>
    <col min="526" max="526" width="12.7109375" style="7" bestFit="1" customWidth="1"/>
    <col min="527" max="768" width="9.140625" style="7"/>
    <col min="769" max="769" width="3.85546875" style="7" customWidth="1"/>
    <col min="770" max="770" width="42.42578125" style="7" customWidth="1"/>
    <col min="771" max="771" width="7.140625" style="7" customWidth="1"/>
    <col min="772" max="772" width="7" style="7" customWidth="1"/>
    <col min="773" max="773" width="8.5703125" style="7" customWidth="1"/>
    <col min="774" max="774" width="10.140625" style="7" bestFit="1" customWidth="1"/>
    <col min="775" max="775" width="11.28515625" style="7" bestFit="1" customWidth="1"/>
    <col min="776" max="776" width="7.5703125" style="7" customWidth="1"/>
    <col min="777" max="777" width="8.28515625" style="7" customWidth="1"/>
    <col min="778" max="778" width="10.140625" style="7" bestFit="1" customWidth="1"/>
    <col min="779" max="779" width="11.28515625" style="7" bestFit="1" customWidth="1"/>
    <col min="780" max="780" width="24.42578125" style="7" customWidth="1"/>
    <col min="781" max="781" width="23" style="7" customWidth="1"/>
    <col min="782" max="782" width="12.7109375" style="7" bestFit="1" customWidth="1"/>
    <col min="783" max="1024" width="9.140625" style="7"/>
    <col min="1025" max="1025" width="3.85546875" style="7" customWidth="1"/>
    <col min="1026" max="1026" width="42.42578125" style="7" customWidth="1"/>
    <col min="1027" max="1027" width="7.140625" style="7" customWidth="1"/>
    <col min="1028" max="1028" width="7" style="7" customWidth="1"/>
    <col min="1029" max="1029" width="8.5703125" style="7" customWidth="1"/>
    <col min="1030" max="1030" width="10.140625" style="7" bestFit="1" customWidth="1"/>
    <col min="1031" max="1031" width="11.28515625" style="7" bestFit="1" customWidth="1"/>
    <col min="1032" max="1032" width="7.5703125" style="7" customWidth="1"/>
    <col min="1033" max="1033" width="8.28515625" style="7" customWidth="1"/>
    <col min="1034" max="1034" width="10.140625" style="7" bestFit="1" customWidth="1"/>
    <col min="1035" max="1035" width="11.28515625" style="7" bestFit="1" customWidth="1"/>
    <col min="1036" max="1036" width="24.42578125" style="7" customWidth="1"/>
    <col min="1037" max="1037" width="23" style="7" customWidth="1"/>
    <col min="1038" max="1038" width="12.7109375" style="7" bestFit="1" customWidth="1"/>
    <col min="1039" max="1280" width="9.140625" style="7"/>
    <col min="1281" max="1281" width="3.85546875" style="7" customWidth="1"/>
    <col min="1282" max="1282" width="42.42578125" style="7" customWidth="1"/>
    <col min="1283" max="1283" width="7.140625" style="7" customWidth="1"/>
    <col min="1284" max="1284" width="7" style="7" customWidth="1"/>
    <col min="1285" max="1285" width="8.5703125" style="7" customWidth="1"/>
    <col min="1286" max="1286" width="10.140625" style="7" bestFit="1" customWidth="1"/>
    <col min="1287" max="1287" width="11.28515625" style="7" bestFit="1" customWidth="1"/>
    <col min="1288" max="1288" width="7.5703125" style="7" customWidth="1"/>
    <col min="1289" max="1289" width="8.28515625" style="7" customWidth="1"/>
    <col min="1290" max="1290" width="10.140625" style="7" bestFit="1" customWidth="1"/>
    <col min="1291" max="1291" width="11.28515625" style="7" bestFit="1" customWidth="1"/>
    <col min="1292" max="1292" width="24.42578125" style="7" customWidth="1"/>
    <col min="1293" max="1293" width="23" style="7" customWidth="1"/>
    <col min="1294" max="1294" width="12.7109375" style="7" bestFit="1" customWidth="1"/>
    <col min="1295" max="1536" width="9.140625" style="7"/>
    <col min="1537" max="1537" width="3.85546875" style="7" customWidth="1"/>
    <col min="1538" max="1538" width="42.42578125" style="7" customWidth="1"/>
    <col min="1539" max="1539" width="7.140625" style="7" customWidth="1"/>
    <col min="1540" max="1540" width="7" style="7" customWidth="1"/>
    <col min="1541" max="1541" width="8.5703125" style="7" customWidth="1"/>
    <col min="1542" max="1542" width="10.140625" style="7" bestFit="1" customWidth="1"/>
    <col min="1543" max="1543" width="11.28515625" style="7" bestFit="1" customWidth="1"/>
    <col min="1544" max="1544" width="7.5703125" style="7" customWidth="1"/>
    <col min="1545" max="1545" width="8.28515625" style="7" customWidth="1"/>
    <col min="1546" max="1546" width="10.140625" style="7" bestFit="1" customWidth="1"/>
    <col min="1547" max="1547" width="11.28515625" style="7" bestFit="1" customWidth="1"/>
    <col min="1548" max="1548" width="24.42578125" style="7" customWidth="1"/>
    <col min="1549" max="1549" width="23" style="7" customWidth="1"/>
    <col min="1550" max="1550" width="12.7109375" style="7" bestFit="1" customWidth="1"/>
    <col min="1551" max="1792" width="9.140625" style="7"/>
    <col min="1793" max="1793" width="3.85546875" style="7" customWidth="1"/>
    <col min="1794" max="1794" width="42.42578125" style="7" customWidth="1"/>
    <col min="1795" max="1795" width="7.140625" style="7" customWidth="1"/>
    <col min="1796" max="1796" width="7" style="7" customWidth="1"/>
    <col min="1797" max="1797" width="8.5703125" style="7" customWidth="1"/>
    <col min="1798" max="1798" width="10.140625" style="7" bestFit="1" customWidth="1"/>
    <col min="1799" max="1799" width="11.28515625" style="7" bestFit="1" customWidth="1"/>
    <col min="1800" max="1800" width="7.5703125" style="7" customWidth="1"/>
    <col min="1801" max="1801" width="8.28515625" style="7" customWidth="1"/>
    <col min="1802" max="1802" width="10.140625" style="7" bestFit="1" customWidth="1"/>
    <col min="1803" max="1803" width="11.28515625" style="7" bestFit="1" customWidth="1"/>
    <col min="1804" max="1804" width="24.42578125" style="7" customWidth="1"/>
    <col min="1805" max="1805" width="23" style="7" customWidth="1"/>
    <col min="1806" max="1806" width="12.7109375" style="7" bestFit="1" customWidth="1"/>
    <col min="1807" max="2048" width="9.140625" style="7"/>
    <col min="2049" max="2049" width="3.85546875" style="7" customWidth="1"/>
    <col min="2050" max="2050" width="42.42578125" style="7" customWidth="1"/>
    <col min="2051" max="2051" width="7.140625" style="7" customWidth="1"/>
    <col min="2052" max="2052" width="7" style="7" customWidth="1"/>
    <col min="2053" max="2053" width="8.5703125" style="7" customWidth="1"/>
    <col min="2054" max="2054" width="10.140625" style="7" bestFit="1" customWidth="1"/>
    <col min="2055" max="2055" width="11.28515625" style="7" bestFit="1" customWidth="1"/>
    <col min="2056" max="2056" width="7.5703125" style="7" customWidth="1"/>
    <col min="2057" max="2057" width="8.28515625" style="7" customWidth="1"/>
    <col min="2058" max="2058" width="10.140625" style="7" bestFit="1" customWidth="1"/>
    <col min="2059" max="2059" width="11.28515625" style="7" bestFit="1" customWidth="1"/>
    <col min="2060" max="2060" width="24.42578125" style="7" customWidth="1"/>
    <col min="2061" max="2061" width="23" style="7" customWidth="1"/>
    <col min="2062" max="2062" width="12.7109375" style="7" bestFit="1" customWidth="1"/>
    <col min="2063" max="2304" width="9.140625" style="7"/>
    <col min="2305" max="2305" width="3.85546875" style="7" customWidth="1"/>
    <col min="2306" max="2306" width="42.42578125" style="7" customWidth="1"/>
    <col min="2307" max="2307" width="7.140625" style="7" customWidth="1"/>
    <col min="2308" max="2308" width="7" style="7" customWidth="1"/>
    <col min="2309" max="2309" width="8.5703125" style="7" customWidth="1"/>
    <col min="2310" max="2310" width="10.140625" style="7" bestFit="1" customWidth="1"/>
    <col min="2311" max="2311" width="11.28515625" style="7" bestFit="1" customWidth="1"/>
    <col min="2312" max="2312" width="7.5703125" style="7" customWidth="1"/>
    <col min="2313" max="2313" width="8.28515625" style="7" customWidth="1"/>
    <col min="2314" max="2314" width="10.140625" style="7" bestFit="1" customWidth="1"/>
    <col min="2315" max="2315" width="11.28515625" style="7" bestFit="1" customWidth="1"/>
    <col min="2316" max="2316" width="24.42578125" style="7" customWidth="1"/>
    <col min="2317" max="2317" width="23" style="7" customWidth="1"/>
    <col min="2318" max="2318" width="12.7109375" style="7" bestFit="1" customWidth="1"/>
    <col min="2319" max="2560" width="9.140625" style="7"/>
    <col min="2561" max="2561" width="3.85546875" style="7" customWidth="1"/>
    <col min="2562" max="2562" width="42.42578125" style="7" customWidth="1"/>
    <col min="2563" max="2563" width="7.140625" style="7" customWidth="1"/>
    <col min="2564" max="2564" width="7" style="7" customWidth="1"/>
    <col min="2565" max="2565" width="8.5703125" style="7" customWidth="1"/>
    <col min="2566" max="2566" width="10.140625" style="7" bestFit="1" customWidth="1"/>
    <col min="2567" max="2567" width="11.28515625" style="7" bestFit="1" customWidth="1"/>
    <col min="2568" max="2568" width="7.5703125" style="7" customWidth="1"/>
    <col min="2569" max="2569" width="8.28515625" style="7" customWidth="1"/>
    <col min="2570" max="2570" width="10.140625" style="7" bestFit="1" customWidth="1"/>
    <col min="2571" max="2571" width="11.28515625" style="7" bestFit="1" customWidth="1"/>
    <col min="2572" max="2572" width="24.42578125" style="7" customWidth="1"/>
    <col min="2573" max="2573" width="23" style="7" customWidth="1"/>
    <col min="2574" max="2574" width="12.7109375" style="7" bestFit="1" customWidth="1"/>
    <col min="2575" max="2816" width="9.140625" style="7"/>
    <col min="2817" max="2817" width="3.85546875" style="7" customWidth="1"/>
    <col min="2818" max="2818" width="42.42578125" style="7" customWidth="1"/>
    <col min="2819" max="2819" width="7.140625" style="7" customWidth="1"/>
    <col min="2820" max="2820" width="7" style="7" customWidth="1"/>
    <col min="2821" max="2821" width="8.5703125" style="7" customWidth="1"/>
    <col min="2822" max="2822" width="10.140625" style="7" bestFit="1" customWidth="1"/>
    <col min="2823" max="2823" width="11.28515625" style="7" bestFit="1" customWidth="1"/>
    <col min="2824" max="2824" width="7.5703125" style="7" customWidth="1"/>
    <col min="2825" max="2825" width="8.28515625" style="7" customWidth="1"/>
    <col min="2826" max="2826" width="10.140625" style="7" bestFit="1" customWidth="1"/>
    <col min="2827" max="2827" width="11.28515625" style="7" bestFit="1" customWidth="1"/>
    <col min="2828" max="2828" width="24.42578125" style="7" customWidth="1"/>
    <col min="2829" max="2829" width="23" style="7" customWidth="1"/>
    <col min="2830" max="2830" width="12.7109375" style="7" bestFit="1" customWidth="1"/>
    <col min="2831" max="3072" width="9.140625" style="7"/>
    <col min="3073" max="3073" width="3.85546875" style="7" customWidth="1"/>
    <col min="3074" max="3074" width="42.42578125" style="7" customWidth="1"/>
    <col min="3075" max="3075" width="7.140625" style="7" customWidth="1"/>
    <col min="3076" max="3076" width="7" style="7" customWidth="1"/>
    <col min="3077" max="3077" width="8.5703125" style="7" customWidth="1"/>
    <col min="3078" max="3078" width="10.140625" style="7" bestFit="1" customWidth="1"/>
    <col min="3079" max="3079" width="11.28515625" style="7" bestFit="1" customWidth="1"/>
    <col min="3080" max="3080" width="7.5703125" style="7" customWidth="1"/>
    <col min="3081" max="3081" width="8.28515625" style="7" customWidth="1"/>
    <col min="3082" max="3082" width="10.140625" style="7" bestFit="1" customWidth="1"/>
    <col min="3083" max="3083" width="11.28515625" style="7" bestFit="1" customWidth="1"/>
    <col min="3084" max="3084" width="24.42578125" style="7" customWidth="1"/>
    <col min="3085" max="3085" width="23" style="7" customWidth="1"/>
    <col min="3086" max="3086" width="12.7109375" style="7" bestFit="1" customWidth="1"/>
    <col min="3087" max="3328" width="9.140625" style="7"/>
    <col min="3329" max="3329" width="3.85546875" style="7" customWidth="1"/>
    <col min="3330" max="3330" width="42.42578125" style="7" customWidth="1"/>
    <col min="3331" max="3331" width="7.140625" style="7" customWidth="1"/>
    <col min="3332" max="3332" width="7" style="7" customWidth="1"/>
    <col min="3333" max="3333" width="8.5703125" style="7" customWidth="1"/>
    <col min="3334" max="3334" width="10.140625" style="7" bestFit="1" customWidth="1"/>
    <col min="3335" max="3335" width="11.28515625" style="7" bestFit="1" customWidth="1"/>
    <col min="3336" max="3336" width="7.5703125" style="7" customWidth="1"/>
    <col min="3337" max="3337" width="8.28515625" style="7" customWidth="1"/>
    <col min="3338" max="3338" width="10.140625" style="7" bestFit="1" customWidth="1"/>
    <col min="3339" max="3339" width="11.28515625" style="7" bestFit="1" customWidth="1"/>
    <col min="3340" max="3340" width="24.42578125" style="7" customWidth="1"/>
    <col min="3341" max="3341" width="23" style="7" customWidth="1"/>
    <col min="3342" max="3342" width="12.7109375" style="7" bestFit="1" customWidth="1"/>
    <col min="3343" max="3584" width="9.140625" style="7"/>
    <col min="3585" max="3585" width="3.85546875" style="7" customWidth="1"/>
    <col min="3586" max="3586" width="42.42578125" style="7" customWidth="1"/>
    <col min="3587" max="3587" width="7.140625" style="7" customWidth="1"/>
    <col min="3588" max="3588" width="7" style="7" customWidth="1"/>
    <col min="3589" max="3589" width="8.5703125" style="7" customWidth="1"/>
    <col min="3590" max="3590" width="10.140625" style="7" bestFit="1" customWidth="1"/>
    <col min="3591" max="3591" width="11.28515625" style="7" bestFit="1" customWidth="1"/>
    <col min="3592" max="3592" width="7.5703125" style="7" customWidth="1"/>
    <col min="3593" max="3593" width="8.28515625" style="7" customWidth="1"/>
    <col min="3594" max="3594" width="10.140625" style="7" bestFit="1" customWidth="1"/>
    <col min="3595" max="3595" width="11.28515625" style="7" bestFit="1" customWidth="1"/>
    <col min="3596" max="3596" width="24.42578125" style="7" customWidth="1"/>
    <col min="3597" max="3597" width="23" style="7" customWidth="1"/>
    <col min="3598" max="3598" width="12.7109375" style="7" bestFit="1" customWidth="1"/>
    <col min="3599" max="3840" width="9.140625" style="7"/>
    <col min="3841" max="3841" width="3.85546875" style="7" customWidth="1"/>
    <col min="3842" max="3842" width="42.42578125" style="7" customWidth="1"/>
    <col min="3843" max="3843" width="7.140625" style="7" customWidth="1"/>
    <col min="3844" max="3844" width="7" style="7" customWidth="1"/>
    <col min="3845" max="3845" width="8.5703125" style="7" customWidth="1"/>
    <col min="3846" max="3846" width="10.140625" style="7" bestFit="1" customWidth="1"/>
    <col min="3847" max="3847" width="11.28515625" style="7" bestFit="1" customWidth="1"/>
    <col min="3848" max="3848" width="7.5703125" style="7" customWidth="1"/>
    <col min="3849" max="3849" width="8.28515625" style="7" customWidth="1"/>
    <col min="3850" max="3850" width="10.140625" style="7" bestFit="1" customWidth="1"/>
    <col min="3851" max="3851" width="11.28515625" style="7" bestFit="1" customWidth="1"/>
    <col min="3852" max="3852" width="24.42578125" style="7" customWidth="1"/>
    <col min="3853" max="3853" width="23" style="7" customWidth="1"/>
    <col min="3854" max="3854" width="12.7109375" style="7" bestFit="1" customWidth="1"/>
    <col min="3855" max="4096" width="9.140625" style="7"/>
    <col min="4097" max="4097" width="3.85546875" style="7" customWidth="1"/>
    <col min="4098" max="4098" width="42.42578125" style="7" customWidth="1"/>
    <col min="4099" max="4099" width="7.140625" style="7" customWidth="1"/>
    <col min="4100" max="4100" width="7" style="7" customWidth="1"/>
    <col min="4101" max="4101" width="8.5703125" style="7" customWidth="1"/>
    <col min="4102" max="4102" width="10.140625" style="7" bestFit="1" customWidth="1"/>
    <col min="4103" max="4103" width="11.28515625" style="7" bestFit="1" customWidth="1"/>
    <col min="4104" max="4104" width="7.5703125" style="7" customWidth="1"/>
    <col min="4105" max="4105" width="8.28515625" style="7" customWidth="1"/>
    <col min="4106" max="4106" width="10.140625" style="7" bestFit="1" customWidth="1"/>
    <col min="4107" max="4107" width="11.28515625" style="7" bestFit="1" customWidth="1"/>
    <col min="4108" max="4108" width="24.42578125" style="7" customWidth="1"/>
    <col min="4109" max="4109" width="23" style="7" customWidth="1"/>
    <col min="4110" max="4110" width="12.7109375" style="7" bestFit="1" customWidth="1"/>
    <col min="4111" max="4352" width="9.140625" style="7"/>
    <col min="4353" max="4353" width="3.85546875" style="7" customWidth="1"/>
    <col min="4354" max="4354" width="42.42578125" style="7" customWidth="1"/>
    <col min="4355" max="4355" width="7.140625" style="7" customWidth="1"/>
    <col min="4356" max="4356" width="7" style="7" customWidth="1"/>
    <col min="4357" max="4357" width="8.5703125" style="7" customWidth="1"/>
    <col min="4358" max="4358" width="10.140625" style="7" bestFit="1" customWidth="1"/>
    <col min="4359" max="4359" width="11.28515625" style="7" bestFit="1" customWidth="1"/>
    <col min="4360" max="4360" width="7.5703125" style="7" customWidth="1"/>
    <col min="4361" max="4361" width="8.28515625" style="7" customWidth="1"/>
    <col min="4362" max="4362" width="10.140625" style="7" bestFit="1" customWidth="1"/>
    <col min="4363" max="4363" width="11.28515625" style="7" bestFit="1" customWidth="1"/>
    <col min="4364" max="4364" width="24.42578125" style="7" customWidth="1"/>
    <col min="4365" max="4365" width="23" style="7" customWidth="1"/>
    <col min="4366" max="4366" width="12.7109375" style="7" bestFit="1" customWidth="1"/>
    <col min="4367" max="4608" width="9.140625" style="7"/>
    <col min="4609" max="4609" width="3.85546875" style="7" customWidth="1"/>
    <col min="4610" max="4610" width="42.42578125" style="7" customWidth="1"/>
    <col min="4611" max="4611" width="7.140625" style="7" customWidth="1"/>
    <col min="4612" max="4612" width="7" style="7" customWidth="1"/>
    <col min="4613" max="4613" width="8.5703125" style="7" customWidth="1"/>
    <col min="4614" max="4614" width="10.140625" style="7" bestFit="1" customWidth="1"/>
    <col min="4615" max="4615" width="11.28515625" style="7" bestFit="1" customWidth="1"/>
    <col min="4616" max="4616" width="7.5703125" style="7" customWidth="1"/>
    <col min="4617" max="4617" width="8.28515625" style="7" customWidth="1"/>
    <col min="4618" max="4618" width="10.140625" style="7" bestFit="1" customWidth="1"/>
    <col min="4619" max="4619" width="11.28515625" style="7" bestFit="1" customWidth="1"/>
    <col min="4620" max="4620" width="24.42578125" style="7" customWidth="1"/>
    <col min="4621" max="4621" width="23" style="7" customWidth="1"/>
    <col min="4622" max="4622" width="12.7109375" style="7" bestFit="1" customWidth="1"/>
    <col min="4623" max="4864" width="9.140625" style="7"/>
    <col min="4865" max="4865" width="3.85546875" style="7" customWidth="1"/>
    <col min="4866" max="4866" width="42.42578125" style="7" customWidth="1"/>
    <col min="4867" max="4867" width="7.140625" style="7" customWidth="1"/>
    <col min="4868" max="4868" width="7" style="7" customWidth="1"/>
    <col min="4869" max="4869" width="8.5703125" style="7" customWidth="1"/>
    <col min="4870" max="4870" width="10.140625" style="7" bestFit="1" customWidth="1"/>
    <col min="4871" max="4871" width="11.28515625" style="7" bestFit="1" customWidth="1"/>
    <col min="4872" max="4872" width="7.5703125" style="7" customWidth="1"/>
    <col min="4873" max="4873" width="8.28515625" style="7" customWidth="1"/>
    <col min="4874" max="4874" width="10.140625" style="7" bestFit="1" customWidth="1"/>
    <col min="4875" max="4875" width="11.28515625" style="7" bestFit="1" customWidth="1"/>
    <col min="4876" max="4876" width="24.42578125" style="7" customWidth="1"/>
    <col min="4877" max="4877" width="23" style="7" customWidth="1"/>
    <col min="4878" max="4878" width="12.7109375" style="7" bestFit="1" customWidth="1"/>
    <col min="4879" max="5120" width="9.140625" style="7"/>
    <col min="5121" max="5121" width="3.85546875" style="7" customWidth="1"/>
    <col min="5122" max="5122" width="42.42578125" style="7" customWidth="1"/>
    <col min="5123" max="5123" width="7.140625" style="7" customWidth="1"/>
    <col min="5124" max="5124" width="7" style="7" customWidth="1"/>
    <col min="5125" max="5125" width="8.5703125" style="7" customWidth="1"/>
    <col min="5126" max="5126" width="10.140625" style="7" bestFit="1" customWidth="1"/>
    <col min="5127" max="5127" width="11.28515625" style="7" bestFit="1" customWidth="1"/>
    <col min="5128" max="5128" width="7.5703125" style="7" customWidth="1"/>
    <col min="5129" max="5129" width="8.28515625" style="7" customWidth="1"/>
    <col min="5130" max="5130" width="10.140625" style="7" bestFit="1" customWidth="1"/>
    <col min="5131" max="5131" width="11.28515625" style="7" bestFit="1" customWidth="1"/>
    <col min="5132" max="5132" width="24.42578125" style="7" customWidth="1"/>
    <col min="5133" max="5133" width="23" style="7" customWidth="1"/>
    <col min="5134" max="5134" width="12.7109375" style="7" bestFit="1" customWidth="1"/>
    <col min="5135" max="5376" width="9.140625" style="7"/>
    <col min="5377" max="5377" width="3.85546875" style="7" customWidth="1"/>
    <col min="5378" max="5378" width="42.42578125" style="7" customWidth="1"/>
    <col min="5379" max="5379" width="7.140625" style="7" customWidth="1"/>
    <col min="5380" max="5380" width="7" style="7" customWidth="1"/>
    <col min="5381" max="5381" width="8.5703125" style="7" customWidth="1"/>
    <col min="5382" max="5382" width="10.140625" style="7" bestFit="1" customWidth="1"/>
    <col min="5383" max="5383" width="11.28515625" style="7" bestFit="1" customWidth="1"/>
    <col min="5384" max="5384" width="7.5703125" style="7" customWidth="1"/>
    <col min="5385" max="5385" width="8.28515625" style="7" customWidth="1"/>
    <col min="5386" max="5386" width="10.140625" style="7" bestFit="1" customWidth="1"/>
    <col min="5387" max="5387" width="11.28515625" style="7" bestFit="1" customWidth="1"/>
    <col min="5388" max="5388" width="24.42578125" style="7" customWidth="1"/>
    <col min="5389" max="5389" width="23" style="7" customWidth="1"/>
    <col min="5390" max="5390" width="12.7109375" style="7" bestFit="1" customWidth="1"/>
    <col min="5391" max="5632" width="9.140625" style="7"/>
    <col min="5633" max="5633" width="3.85546875" style="7" customWidth="1"/>
    <col min="5634" max="5634" width="42.42578125" style="7" customWidth="1"/>
    <col min="5635" max="5635" width="7.140625" style="7" customWidth="1"/>
    <col min="5636" max="5636" width="7" style="7" customWidth="1"/>
    <col min="5637" max="5637" width="8.5703125" style="7" customWidth="1"/>
    <col min="5638" max="5638" width="10.140625" style="7" bestFit="1" customWidth="1"/>
    <col min="5639" max="5639" width="11.28515625" style="7" bestFit="1" customWidth="1"/>
    <col min="5640" max="5640" width="7.5703125" style="7" customWidth="1"/>
    <col min="5641" max="5641" width="8.28515625" style="7" customWidth="1"/>
    <col min="5642" max="5642" width="10.140625" style="7" bestFit="1" customWidth="1"/>
    <col min="5643" max="5643" width="11.28515625" style="7" bestFit="1" customWidth="1"/>
    <col min="5644" max="5644" width="24.42578125" style="7" customWidth="1"/>
    <col min="5645" max="5645" width="23" style="7" customWidth="1"/>
    <col min="5646" max="5646" width="12.7109375" style="7" bestFit="1" customWidth="1"/>
    <col min="5647" max="5888" width="9.140625" style="7"/>
    <col min="5889" max="5889" width="3.85546875" style="7" customWidth="1"/>
    <col min="5890" max="5890" width="42.42578125" style="7" customWidth="1"/>
    <col min="5891" max="5891" width="7.140625" style="7" customWidth="1"/>
    <col min="5892" max="5892" width="7" style="7" customWidth="1"/>
    <col min="5893" max="5893" width="8.5703125" style="7" customWidth="1"/>
    <col min="5894" max="5894" width="10.140625" style="7" bestFit="1" customWidth="1"/>
    <col min="5895" max="5895" width="11.28515625" style="7" bestFit="1" customWidth="1"/>
    <col min="5896" max="5896" width="7.5703125" style="7" customWidth="1"/>
    <col min="5897" max="5897" width="8.28515625" style="7" customWidth="1"/>
    <col min="5898" max="5898" width="10.140625" style="7" bestFit="1" customWidth="1"/>
    <col min="5899" max="5899" width="11.28515625" style="7" bestFit="1" customWidth="1"/>
    <col min="5900" max="5900" width="24.42578125" style="7" customWidth="1"/>
    <col min="5901" max="5901" width="23" style="7" customWidth="1"/>
    <col min="5902" max="5902" width="12.7109375" style="7" bestFit="1" customWidth="1"/>
    <col min="5903" max="6144" width="9.140625" style="7"/>
    <col min="6145" max="6145" width="3.85546875" style="7" customWidth="1"/>
    <col min="6146" max="6146" width="42.42578125" style="7" customWidth="1"/>
    <col min="6147" max="6147" width="7.140625" style="7" customWidth="1"/>
    <col min="6148" max="6148" width="7" style="7" customWidth="1"/>
    <col min="6149" max="6149" width="8.5703125" style="7" customWidth="1"/>
    <col min="6150" max="6150" width="10.140625" style="7" bestFit="1" customWidth="1"/>
    <col min="6151" max="6151" width="11.28515625" style="7" bestFit="1" customWidth="1"/>
    <col min="6152" max="6152" width="7.5703125" style="7" customWidth="1"/>
    <col min="6153" max="6153" width="8.28515625" style="7" customWidth="1"/>
    <col min="6154" max="6154" width="10.140625" style="7" bestFit="1" customWidth="1"/>
    <col min="6155" max="6155" width="11.28515625" style="7" bestFit="1" customWidth="1"/>
    <col min="6156" max="6156" width="24.42578125" style="7" customWidth="1"/>
    <col min="6157" max="6157" width="23" style="7" customWidth="1"/>
    <col min="6158" max="6158" width="12.7109375" style="7" bestFit="1" customWidth="1"/>
    <col min="6159" max="6400" width="9.140625" style="7"/>
    <col min="6401" max="6401" width="3.85546875" style="7" customWidth="1"/>
    <col min="6402" max="6402" width="42.42578125" style="7" customWidth="1"/>
    <col min="6403" max="6403" width="7.140625" style="7" customWidth="1"/>
    <col min="6404" max="6404" width="7" style="7" customWidth="1"/>
    <col min="6405" max="6405" width="8.5703125" style="7" customWidth="1"/>
    <col min="6406" max="6406" width="10.140625" style="7" bestFit="1" customWidth="1"/>
    <col min="6407" max="6407" width="11.28515625" style="7" bestFit="1" customWidth="1"/>
    <col min="6408" max="6408" width="7.5703125" style="7" customWidth="1"/>
    <col min="6409" max="6409" width="8.28515625" style="7" customWidth="1"/>
    <col min="6410" max="6410" width="10.140625" style="7" bestFit="1" customWidth="1"/>
    <col min="6411" max="6411" width="11.28515625" style="7" bestFit="1" customWidth="1"/>
    <col min="6412" max="6412" width="24.42578125" style="7" customWidth="1"/>
    <col min="6413" max="6413" width="23" style="7" customWidth="1"/>
    <col min="6414" max="6414" width="12.7109375" style="7" bestFit="1" customWidth="1"/>
    <col min="6415" max="6656" width="9.140625" style="7"/>
    <col min="6657" max="6657" width="3.85546875" style="7" customWidth="1"/>
    <col min="6658" max="6658" width="42.42578125" style="7" customWidth="1"/>
    <col min="6659" max="6659" width="7.140625" style="7" customWidth="1"/>
    <col min="6660" max="6660" width="7" style="7" customWidth="1"/>
    <col min="6661" max="6661" width="8.5703125" style="7" customWidth="1"/>
    <col min="6662" max="6662" width="10.140625" style="7" bestFit="1" customWidth="1"/>
    <col min="6663" max="6663" width="11.28515625" style="7" bestFit="1" customWidth="1"/>
    <col min="6664" max="6664" width="7.5703125" style="7" customWidth="1"/>
    <col min="6665" max="6665" width="8.28515625" style="7" customWidth="1"/>
    <col min="6666" max="6666" width="10.140625" style="7" bestFit="1" customWidth="1"/>
    <col min="6667" max="6667" width="11.28515625" style="7" bestFit="1" customWidth="1"/>
    <col min="6668" max="6668" width="24.42578125" style="7" customWidth="1"/>
    <col min="6669" max="6669" width="23" style="7" customWidth="1"/>
    <col min="6670" max="6670" width="12.7109375" style="7" bestFit="1" customWidth="1"/>
    <col min="6671" max="6912" width="9.140625" style="7"/>
    <col min="6913" max="6913" width="3.85546875" style="7" customWidth="1"/>
    <col min="6914" max="6914" width="42.42578125" style="7" customWidth="1"/>
    <col min="6915" max="6915" width="7.140625" style="7" customWidth="1"/>
    <col min="6916" max="6916" width="7" style="7" customWidth="1"/>
    <col min="6917" max="6917" width="8.5703125" style="7" customWidth="1"/>
    <col min="6918" max="6918" width="10.140625" style="7" bestFit="1" customWidth="1"/>
    <col min="6919" max="6919" width="11.28515625" style="7" bestFit="1" customWidth="1"/>
    <col min="6920" max="6920" width="7.5703125" style="7" customWidth="1"/>
    <col min="6921" max="6921" width="8.28515625" style="7" customWidth="1"/>
    <col min="6922" max="6922" width="10.140625" style="7" bestFit="1" customWidth="1"/>
    <col min="6923" max="6923" width="11.28515625" style="7" bestFit="1" customWidth="1"/>
    <col min="6924" max="6924" width="24.42578125" style="7" customWidth="1"/>
    <col min="6925" max="6925" width="23" style="7" customWidth="1"/>
    <col min="6926" max="6926" width="12.7109375" style="7" bestFit="1" customWidth="1"/>
    <col min="6927" max="7168" width="9.140625" style="7"/>
    <col min="7169" max="7169" width="3.85546875" style="7" customWidth="1"/>
    <col min="7170" max="7170" width="42.42578125" style="7" customWidth="1"/>
    <col min="7171" max="7171" width="7.140625" style="7" customWidth="1"/>
    <col min="7172" max="7172" width="7" style="7" customWidth="1"/>
    <col min="7173" max="7173" width="8.5703125" style="7" customWidth="1"/>
    <col min="7174" max="7174" width="10.140625" style="7" bestFit="1" customWidth="1"/>
    <col min="7175" max="7175" width="11.28515625" style="7" bestFit="1" customWidth="1"/>
    <col min="7176" max="7176" width="7.5703125" style="7" customWidth="1"/>
    <col min="7177" max="7177" width="8.28515625" style="7" customWidth="1"/>
    <col min="7178" max="7178" width="10.140625" style="7" bestFit="1" customWidth="1"/>
    <col min="7179" max="7179" width="11.28515625" style="7" bestFit="1" customWidth="1"/>
    <col min="7180" max="7180" width="24.42578125" style="7" customWidth="1"/>
    <col min="7181" max="7181" width="23" style="7" customWidth="1"/>
    <col min="7182" max="7182" width="12.7109375" style="7" bestFit="1" customWidth="1"/>
    <col min="7183" max="7424" width="9.140625" style="7"/>
    <col min="7425" max="7425" width="3.85546875" style="7" customWidth="1"/>
    <col min="7426" max="7426" width="42.42578125" style="7" customWidth="1"/>
    <col min="7427" max="7427" width="7.140625" style="7" customWidth="1"/>
    <col min="7428" max="7428" width="7" style="7" customWidth="1"/>
    <col min="7429" max="7429" width="8.5703125" style="7" customWidth="1"/>
    <col min="7430" max="7430" width="10.140625" style="7" bestFit="1" customWidth="1"/>
    <col min="7431" max="7431" width="11.28515625" style="7" bestFit="1" customWidth="1"/>
    <col min="7432" max="7432" width="7.5703125" style="7" customWidth="1"/>
    <col min="7433" max="7433" width="8.28515625" style="7" customWidth="1"/>
    <col min="7434" max="7434" width="10.140625" style="7" bestFit="1" customWidth="1"/>
    <col min="7435" max="7435" width="11.28515625" style="7" bestFit="1" customWidth="1"/>
    <col min="7436" max="7436" width="24.42578125" style="7" customWidth="1"/>
    <col min="7437" max="7437" width="23" style="7" customWidth="1"/>
    <col min="7438" max="7438" width="12.7109375" style="7" bestFit="1" customWidth="1"/>
    <col min="7439" max="7680" width="9.140625" style="7"/>
    <col min="7681" max="7681" width="3.85546875" style="7" customWidth="1"/>
    <col min="7682" max="7682" width="42.42578125" style="7" customWidth="1"/>
    <col min="7683" max="7683" width="7.140625" style="7" customWidth="1"/>
    <col min="7684" max="7684" width="7" style="7" customWidth="1"/>
    <col min="7685" max="7685" width="8.5703125" style="7" customWidth="1"/>
    <col min="7686" max="7686" width="10.140625" style="7" bestFit="1" customWidth="1"/>
    <col min="7687" max="7687" width="11.28515625" style="7" bestFit="1" customWidth="1"/>
    <col min="7688" max="7688" width="7.5703125" style="7" customWidth="1"/>
    <col min="7689" max="7689" width="8.28515625" style="7" customWidth="1"/>
    <col min="7690" max="7690" width="10.140625" style="7" bestFit="1" customWidth="1"/>
    <col min="7691" max="7691" width="11.28515625" style="7" bestFit="1" customWidth="1"/>
    <col min="7692" max="7692" width="24.42578125" style="7" customWidth="1"/>
    <col min="7693" max="7693" width="23" style="7" customWidth="1"/>
    <col min="7694" max="7694" width="12.7109375" style="7" bestFit="1" customWidth="1"/>
    <col min="7695" max="7936" width="9.140625" style="7"/>
    <col min="7937" max="7937" width="3.85546875" style="7" customWidth="1"/>
    <col min="7938" max="7938" width="42.42578125" style="7" customWidth="1"/>
    <col min="7939" max="7939" width="7.140625" style="7" customWidth="1"/>
    <col min="7940" max="7940" width="7" style="7" customWidth="1"/>
    <col min="7941" max="7941" width="8.5703125" style="7" customWidth="1"/>
    <col min="7942" max="7942" width="10.140625" style="7" bestFit="1" customWidth="1"/>
    <col min="7943" max="7943" width="11.28515625" style="7" bestFit="1" customWidth="1"/>
    <col min="7944" max="7944" width="7.5703125" style="7" customWidth="1"/>
    <col min="7945" max="7945" width="8.28515625" style="7" customWidth="1"/>
    <col min="7946" max="7946" width="10.140625" style="7" bestFit="1" customWidth="1"/>
    <col min="7947" max="7947" width="11.28515625" style="7" bestFit="1" customWidth="1"/>
    <col min="7948" max="7948" width="24.42578125" style="7" customWidth="1"/>
    <col min="7949" max="7949" width="23" style="7" customWidth="1"/>
    <col min="7950" max="7950" width="12.7109375" style="7" bestFit="1" customWidth="1"/>
    <col min="7951" max="8192" width="9.140625" style="7"/>
    <col min="8193" max="8193" width="3.85546875" style="7" customWidth="1"/>
    <col min="8194" max="8194" width="42.42578125" style="7" customWidth="1"/>
    <col min="8195" max="8195" width="7.140625" style="7" customWidth="1"/>
    <col min="8196" max="8196" width="7" style="7" customWidth="1"/>
    <col min="8197" max="8197" width="8.5703125" style="7" customWidth="1"/>
    <col min="8198" max="8198" width="10.140625" style="7" bestFit="1" customWidth="1"/>
    <col min="8199" max="8199" width="11.28515625" style="7" bestFit="1" customWidth="1"/>
    <col min="8200" max="8200" width="7.5703125" style="7" customWidth="1"/>
    <col min="8201" max="8201" width="8.28515625" style="7" customWidth="1"/>
    <col min="8202" max="8202" width="10.140625" style="7" bestFit="1" customWidth="1"/>
    <col min="8203" max="8203" width="11.28515625" style="7" bestFit="1" customWidth="1"/>
    <col min="8204" max="8204" width="24.42578125" style="7" customWidth="1"/>
    <col min="8205" max="8205" width="23" style="7" customWidth="1"/>
    <col min="8206" max="8206" width="12.7109375" style="7" bestFit="1" customWidth="1"/>
    <col min="8207" max="8448" width="9.140625" style="7"/>
    <col min="8449" max="8449" width="3.85546875" style="7" customWidth="1"/>
    <col min="8450" max="8450" width="42.42578125" style="7" customWidth="1"/>
    <col min="8451" max="8451" width="7.140625" style="7" customWidth="1"/>
    <col min="8452" max="8452" width="7" style="7" customWidth="1"/>
    <col min="8453" max="8453" width="8.5703125" style="7" customWidth="1"/>
    <col min="8454" max="8454" width="10.140625" style="7" bestFit="1" customWidth="1"/>
    <col min="8455" max="8455" width="11.28515625" style="7" bestFit="1" customWidth="1"/>
    <col min="8456" max="8456" width="7.5703125" style="7" customWidth="1"/>
    <col min="8457" max="8457" width="8.28515625" style="7" customWidth="1"/>
    <col min="8458" max="8458" width="10.140625" style="7" bestFit="1" customWidth="1"/>
    <col min="8459" max="8459" width="11.28515625" style="7" bestFit="1" customWidth="1"/>
    <col min="8460" max="8460" width="24.42578125" style="7" customWidth="1"/>
    <col min="8461" max="8461" width="23" style="7" customWidth="1"/>
    <col min="8462" max="8462" width="12.7109375" style="7" bestFit="1" customWidth="1"/>
    <col min="8463" max="8704" width="9.140625" style="7"/>
    <col min="8705" max="8705" width="3.85546875" style="7" customWidth="1"/>
    <col min="8706" max="8706" width="42.42578125" style="7" customWidth="1"/>
    <col min="8707" max="8707" width="7.140625" style="7" customWidth="1"/>
    <col min="8708" max="8708" width="7" style="7" customWidth="1"/>
    <col min="8709" max="8709" width="8.5703125" style="7" customWidth="1"/>
    <col min="8710" max="8710" width="10.140625" style="7" bestFit="1" customWidth="1"/>
    <col min="8711" max="8711" width="11.28515625" style="7" bestFit="1" customWidth="1"/>
    <col min="8712" max="8712" width="7.5703125" style="7" customWidth="1"/>
    <col min="8713" max="8713" width="8.28515625" style="7" customWidth="1"/>
    <col min="8714" max="8714" width="10.140625" style="7" bestFit="1" customWidth="1"/>
    <col min="8715" max="8715" width="11.28515625" style="7" bestFit="1" customWidth="1"/>
    <col min="8716" max="8716" width="24.42578125" style="7" customWidth="1"/>
    <col min="8717" max="8717" width="23" style="7" customWidth="1"/>
    <col min="8718" max="8718" width="12.7109375" style="7" bestFit="1" customWidth="1"/>
    <col min="8719" max="8960" width="9.140625" style="7"/>
    <col min="8961" max="8961" width="3.85546875" style="7" customWidth="1"/>
    <col min="8962" max="8962" width="42.42578125" style="7" customWidth="1"/>
    <col min="8963" max="8963" width="7.140625" style="7" customWidth="1"/>
    <col min="8964" max="8964" width="7" style="7" customWidth="1"/>
    <col min="8965" max="8965" width="8.5703125" style="7" customWidth="1"/>
    <col min="8966" max="8966" width="10.140625" style="7" bestFit="1" customWidth="1"/>
    <col min="8967" max="8967" width="11.28515625" style="7" bestFit="1" customWidth="1"/>
    <col min="8968" max="8968" width="7.5703125" style="7" customWidth="1"/>
    <col min="8969" max="8969" width="8.28515625" style="7" customWidth="1"/>
    <col min="8970" max="8970" width="10.140625" style="7" bestFit="1" customWidth="1"/>
    <col min="8971" max="8971" width="11.28515625" style="7" bestFit="1" customWidth="1"/>
    <col min="8972" max="8972" width="24.42578125" style="7" customWidth="1"/>
    <col min="8973" max="8973" width="23" style="7" customWidth="1"/>
    <col min="8974" max="8974" width="12.7109375" style="7" bestFit="1" customWidth="1"/>
    <col min="8975" max="9216" width="9.140625" style="7"/>
    <col min="9217" max="9217" width="3.85546875" style="7" customWidth="1"/>
    <col min="9218" max="9218" width="42.42578125" style="7" customWidth="1"/>
    <col min="9219" max="9219" width="7.140625" style="7" customWidth="1"/>
    <col min="9220" max="9220" width="7" style="7" customWidth="1"/>
    <col min="9221" max="9221" width="8.5703125" style="7" customWidth="1"/>
    <col min="9222" max="9222" width="10.140625" style="7" bestFit="1" customWidth="1"/>
    <col min="9223" max="9223" width="11.28515625" style="7" bestFit="1" customWidth="1"/>
    <col min="9224" max="9224" width="7.5703125" style="7" customWidth="1"/>
    <col min="9225" max="9225" width="8.28515625" style="7" customWidth="1"/>
    <col min="9226" max="9226" width="10.140625" style="7" bestFit="1" customWidth="1"/>
    <col min="9227" max="9227" width="11.28515625" style="7" bestFit="1" customWidth="1"/>
    <col min="9228" max="9228" width="24.42578125" style="7" customWidth="1"/>
    <col min="9229" max="9229" width="23" style="7" customWidth="1"/>
    <col min="9230" max="9230" width="12.7109375" style="7" bestFit="1" customWidth="1"/>
    <col min="9231" max="9472" width="9.140625" style="7"/>
    <col min="9473" max="9473" width="3.85546875" style="7" customWidth="1"/>
    <col min="9474" max="9474" width="42.42578125" style="7" customWidth="1"/>
    <col min="9475" max="9475" width="7.140625" style="7" customWidth="1"/>
    <col min="9476" max="9476" width="7" style="7" customWidth="1"/>
    <col min="9477" max="9477" width="8.5703125" style="7" customWidth="1"/>
    <col min="9478" max="9478" width="10.140625" style="7" bestFit="1" customWidth="1"/>
    <col min="9479" max="9479" width="11.28515625" style="7" bestFit="1" customWidth="1"/>
    <col min="9480" max="9480" width="7.5703125" style="7" customWidth="1"/>
    <col min="9481" max="9481" width="8.28515625" style="7" customWidth="1"/>
    <col min="9482" max="9482" width="10.140625" style="7" bestFit="1" customWidth="1"/>
    <col min="9483" max="9483" width="11.28515625" style="7" bestFit="1" customWidth="1"/>
    <col min="9484" max="9484" width="24.42578125" style="7" customWidth="1"/>
    <col min="9485" max="9485" width="23" style="7" customWidth="1"/>
    <col min="9486" max="9486" width="12.7109375" style="7" bestFit="1" customWidth="1"/>
    <col min="9487" max="9728" width="9.140625" style="7"/>
    <col min="9729" max="9729" width="3.85546875" style="7" customWidth="1"/>
    <col min="9730" max="9730" width="42.42578125" style="7" customWidth="1"/>
    <col min="9731" max="9731" width="7.140625" style="7" customWidth="1"/>
    <col min="9732" max="9732" width="7" style="7" customWidth="1"/>
    <col min="9733" max="9733" width="8.5703125" style="7" customWidth="1"/>
    <col min="9734" max="9734" width="10.140625" style="7" bestFit="1" customWidth="1"/>
    <col min="9735" max="9735" width="11.28515625" style="7" bestFit="1" customWidth="1"/>
    <col min="9736" max="9736" width="7.5703125" style="7" customWidth="1"/>
    <col min="9737" max="9737" width="8.28515625" style="7" customWidth="1"/>
    <col min="9738" max="9738" width="10.140625" style="7" bestFit="1" customWidth="1"/>
    <col min="9739" max="9739" width="11.28515625" style="7" bestFit="1" customWidth="1"/>
    <col min="9740" max="9740" width="24.42578125" style="7" customWidth="1"/>
    <col min="9741" max="9741" width="23" style="7" customWidth="1"/>
    <col min="9742" max="9742" width="12.7109375" style="7" bestFit="1" customWidth="1"/>
    <col min="9743" max="9984" width="9.140625" style="7"/>
    <col min="9985" max="9985" width="3.85546875" style="7" customWidth="1"/>
    <col min="9986" max="9986" width="42.42578125" style="7" customWidth="1"/>
    <col min="9987" max="9987" width="7.140625" style="7" customWidth="1"/>
    <col min="9988" max="9988" width="7" style="7" customWidth="1"/>
    <col min="9989" max="9989" width="8.5703125" style="7" customWidth="1"/>
    <col min="9990" max="9990" width="10.140625" style="7" bestFit="1" customWidth="1"/>
    <col min="9991" max="9991" width="11.28515625" style="7" bestFit="1" customWidth="1"/>
    <col min="9992" max="9992" width="7.5703125" style="7" customWidth="1"/>
    <col min="9993" max="9993" width="8.28515625" style="7" customWidth="1"/>
    <col min="9994" max="9994" width="10.140625" style="7" bestFit="1" customWidth="1"/>
    <col min="9995" max="9995" width="11.28515625" style="7" bestFit="1" customWidth="1"/>
    <col min="9996" max="9996" width="24.42578125" style="7" customWidth="1"/>
    <col min="9997" max="9997" width="23" style="7" customWidth="1"/>
    <col min="9998" max="9998" width="12.7109375" style="7" bestFit="1" customWidth="1"/>
    <col min="9999" max="10240" width="9.140625" style="7"/>
    <col min="10241" max="10241" width="3.85546875" style="7" customWidth="1"/>
    <col min="10242" max="10242" width="42.42578125" style="7" customWidth="1"/>
    <col min="10243" max="10243" width="7.140625" style="7" customWidth="1"/>
    <col min="10244" max="10244" width="7" style="7" customWidth="1"/>
    <col min="10245" max="10245" width="8.5703125" style="7" customWidth="1"/>
    <col min="10246" max="10246" width="10.140625" style="7" bestFit="1" customWidth="1"/>
    <col min="10247" max="10247" width="11.28515625" style="7" bestFit="1" customWidth="1"/>
    <col min="10248" max="10248" width="7.5703125" style="7" customWidth="1"/>
    <col min="10249" max="10249" width="8.28515625" style="7" customWidth="1"/>
    <col min="10250" max="10250" width="10.140625" style="7" bestFit="1" customWidth="1"/>
    <col min="10251" max="10251" width="11.28515625" style="7" bestFit="1" customWidth="1"/>
    <col min="10252" max="10252" width="24.42578125" style="7" customWidth="1"/>
    <col min="10253" max="10253" width="23" style="7" customWidth="1"/>
    <col min="10254" max="10254" width="12.7109375" style="7" bestFit="1" customWidth="1"/>
    <col min="10255" max="10496" width="9.140625" style="7"/>
    <col min="10497" max="10497" width="3.85546875" style="7" customWidth="1"/>
    <col min="10498" max="10498" width="42.42578125" style="7" customWidth="1"/>
    <col min="10499" max="10499" width="7.140625" style="7" customWidth="1"/>
    <col min="10500" max="10500" width="7" style="7" customWidth="1"/>
    <col min="10501" max="10501" width="8.5703125" style="7" customWidth="1"/>
    <col min="10502" max="10502" width="10.140625" style="7" bestFit="1" customWidth="1"/>
    <col min="10503" max="10503" width="11.28515625" style="7" bestFit="1" customWidth="1"/>
    <col min="10504" max="10504" width="7.5703125" style="7" customWidth="1"/>
    <col min="10505" max="10505" width="8.28515625" style="7" customWidth="1"/>
    <col min="10506" max="10506" width="10.140625" style="7" bestFit="1" customWidth="1"/>
    <col min="10507" max="10507" width="11.28515625" style="7" bestFit="1" customWidth="1"/>
    <col min="10508" max="10508" width="24.42578125" style="7" customWidth="1"/>
    <col min="10509" max="10509" width="23" style="7" customWidth="1"/>
    <col min="10510" max="10510" width="12.7109375" style="7" bestFit="1" customWidth="1"/>
    <col min="10511" max="10752" width="9.140625" style="7"/>
    <col min="10753" max="10753" width="3.85546875" style="7" customWidth="1"/>
    <col min="10754" max="10754" width="42.42578125" style="7" customWidth="1"/>
    <col min="10755" max="10755" width="7.140625" style="7" customWidth="1"/>
    <col min="10756" max="10756" width="7" style="7" customWidth="1"/>
    <col min="10757" max="10757" width="8.5703125" style="7" customWidth="1"/>
    <col min="10758" max="10758" width="10.140625" style="7" bestFit="1" customWidth="1"/>
    <col min="10759" max="10759" width="11.28515625" style="7" bestFit="1" customWidth="1"/>
    <col min="10760" max="10760" width="7.5703125" style="7" customWidth="1"/>
    <col min="10761" max="10761" width="8.28515625" style="7" customWidth="1"/>
    <col min="10762" max="10762" width="10.140625" style="7" bestFit="1" customWidth="1"/>
    <col min="10763" max="10763" width="11.28515625" style="7" bestFit="1" customWidth="1"/>
    <col min="10764" max="10764" width="24.42578125" style="7" customWidth="1"/>
    <col min="10765" max="10765" width="23" style="7" customWidth="1"/>
    <col min="10766" max="10766" width="12.7109375" style="7" bestFit="1" customWidth="1"/>
    <col min="10767" max="11008" width="9.140625" style="7"/>
    <col min="11009" max="11009" width="3.85546875" style="7" customWidth="1"/>
    <col min="11010" max="11010" width="42.42578125" style="7" customWidth="1"/>
    <col min="11011" max="11011" width="7.140625" style="7" customWidth="1"/>
    <col min="11012" max="11012" width="7" style="7" customWidth="1"/>
    <col min="11013" max="11013" width="8.5703125" style="7" customWidth="1"/>
    <col min="11014" max="11014" width="10.140625" style="7" bestFit="1" customWidth="1"/>
    <col min="11015" max="11015" width="11.28515625" style="7" bestFit="1" customWidth="1"/>
    <col min="11016" max="11016" width="7.5703125" style="7" customWidth="1"/>
    <col min="11017" max="11017" width="8.28515625" style="7" customWidth="1"/>
    <col min="11018" max="11018" width="10.140625" style="7" bestFit="1" customWidth="1"/>
    <col min="11019" max="11019" width="11.28515625" style="7" bestFit="1" customWidth="1"/>
    <col min="11020" max="11020" width="24.42578125" style="7" customWidth="1"/>
    <col min="11021" max="11021" width="23" style="7" customWidth="1"/>
    <col min="11022" max="11022" width="12.7109375" style="7" bestFit="1" customWidth="1"/>
    <col min="11023" max="11264" width="9.140625" style="7"/>
    <col min="11265" max="11265" width="3.85546875" style="7" customWidth="1"/>
    <col min="11266" max="11266" width="42.42578125" style="7" customWidth="1"/>
    <col min="11267" max="11267" width="7.140625" style="7" customWidth="1"/>
    <col min="11268" max="11268" width="7" style="7" customWidth="1"/>
    <col min="11269" max="11269" width="8.5703125" style="7" customWidth="1"/>
    <col min="11270" max="11270" width="10.140625" style="7" bestFit="1" customWidth="1"/>
    <col min="11271" max="11271" width="11.28515625" style="7" bestFit="1" customWidth="1"/>
    <col min="11272" max="11272" width="7.5703125" style="7" customWidth="1"/>
    <col min="11273" max="11273" width="8.28515625" style="7" customWidth="1"/>
    <col min="11274" max="11274" width="10.140625" style="7" bestFit="1" customWidth="1"/>
    <col min="11275" max="11275" width="11.28515625" style="7" bestFit="1" customWidth="1"/>
    <col min="11276" max="11276" width="24.42578125" style="7" customWidth="1"/>
    <col min="11277" max="11277" width="23" style="7" customWidth="1"/>
    <col min="11278" max="11278" width="12.7109375" style="7" bestFit="1" customWidth="1"/>
    <col min="11279" max="11520" width="9.140625" style="7"/>
    <col min="11521" max="11521" width="3.85546875" style="7" customWidth="1"/>
    <col min="11522" max="11522" width="42.42578125" style="7" customWidth="1"/>
    <col min="11523" max="11523" width="7.140625" style="7" customWidth="1"/>
    <col min="11524" max="11524" width="7" style="7" customWidth="1"/>
    <col min="11525" max="11525" width="8.5703125" style="7" customWidth="1"/>
    <col min="11526" max="11526" width="10.140625" style="7" bestFit="1" customWidth="1"/>
    <col min="11527" max="11527" width="11.28515625" style="7" bestFit="1" customWidth="1"/>
    <col min="11528" max="11528" width="7.5703125" style="7" customWidth="1"/>
    <col min="11529" max="11529" width="8.28515625" style="7" customWidth="1"/>
    <col min="11530" max="11530" width="10.140625" style="7" bestFit="1" customWidth="1"/>
    <col min="11531" max="11531" width="11.28515625" style="7" bestFit="1" customWidth="1"/>
    <col min="11532" max="11532" width="24.42578125" style="7" customWidth="1"/>
    <col min="11533" max="11533" width="23" style="7" customWidth="1"/>
    <col min="11534" max="11534" width="12.7109375" style="7" bestFit="1" customWidth="1"/>
    <col min="11535" max="11776" width="9.140625" style="7"/>
    <col min="11777" max="11777" width="3.85546875" style="7" customWidth="1"/>
    <col min="11778" max="11778" width="42.42578125" style="7" customWidth="1"/>
    <col min="11779" max="11779" width="7.140625" style="7" customWidth="1"/>
    <col min="11780" max="11780" width="7" style="7" customWidth="1"/>
    <col min="11781" max="11781" width="8.5703125" style="7" customWidth="1"/>
    <col min="11782" max="11782" width="10.140625" style="7" bestFit="1" customWidth="1"/>
    <col min="11783" max="11783" width="11.28515625" style="7" bestFit="1" customWidth="1"/>
    <col min="11784" max="11784" width="7.5703125" style="7" customWidth="1"/>
    <col min="11785" max="11785" width="8.28515625" style="7" customWidth="1"/>
    <col min="11786" max="11786" width="10.140625" style="7" bestFit="1" customWidth="1"/>
    <col min="11787" max="11787" width="11.28515625" style="7" bestFit="1" customWidth="1"/>
    <col min="11788" max="11788" width="24.42578125" style="7" customWidth="1"/>
    <col min="11789" max="11789" width="23" style="7" customWidth="1"/>
    <col min="11790" max="11790" width="12.7109375" style="7" bestFit="1" customWidth="1"/>
    <col min="11791" max="12032" width="9.140625" style="7"/>
    <col min="12033" max="12033" width="3.85546875" style="7" customWidth="1"/>
    <col min="12034" max="12034" width="42.42578125" style="7" customWidth="1"/>
    <col min="12035" max="12035" width="7.140625" style="7" customWidth="1"/>
    <col min="12036" max="12036" width="7" style="7" customWidth="1"/>
    <col min="12037" max="12037" width="8.5703125" style="7" customWidth="1"/>
    <col min="12038" max="12038" width="10.140625" style="7" bestFit="1" customWidth="1"/>
    <col min="12039" max="12039" width="11.28515625" style="7" bestFit="1" customWidth="1"/>
    <col min="12040" max="12040" width="7.5703125" style="7" customWidth="1"/>
    <col min="12041" max="12041" width="8.28515625" style="7" customWidth="1"/>
    <col min="12042" max="12042" width="10.140625" style="7" bestFit="1" customWidth="1"/>
    <col min="12043" max="12043" width="11.28515625" style="7" bestFit="1" customWidth="1"/>
    <col min="12044" max="12044" width="24.42578125" style="7" customWidth="1"/>
    <col min="12045" max="12045" width="23" style="7" customWidth="1"/>
    <col min="12046" max="12046" width="12.7109375" style="7" bestFit="1" customWidth="1"/>
    <col min="12047" max="12288" width="9.140625" style="7"/>
    <col min="12289" max="12289" width="3.85546875" style="7" customWidth="1"/>
    <col min="12290" max="12290" width="42.42578125" style="7" customWidth="1"/>
    <col min="12291" max="12291" width="7.140625" style="7" customWidth="1"/>
    <col min="12292" max="12292" width="7" style="7" customWidth="1"/>
    <col min="12293" max="12293" width="8.5703125" style="7" customWidth="1"/>
    <col min="12294" max="12294" width="10.140625" style="7" bestFit="1" customWidth="1"/>
    <col min="12295" max="12295" width="11.28515625" style="7" bestFit="1" customWidth="1"/>
    <col min="12296" max="12296" width="7.5703125" style="7" customWidth="1"/>
    <col min="12297" max="12297" width="8.28515625" style="7" customWidth="1"/>
    <col min="12298" max="12298" width="10.140625" style="7" bestFit="1" customWidth="1"/>
    <col min="12299" max="12299" width="11.28515625" style="7" bestFit="1" customWidth="1"/>
    <col min="12300" max="12300" width="24.42578125" style="7" customWidth="1"/>
    <col min="12301" max="12301" width="23" style="7" customWidth="1"/>
    <col min="12302" max="12302" width="12.7109375" style="7" bestFit="1" customWidth="1"/>
    <col min="12303" max="12544" width="9.140625" style="7"/>
    <col min="12545" max="12545" width="3.85546875" style="7" customWidth="1"/>
    <col min="12546" max="12546" width="42.42578125" style="7" customWidth="1"/>
    <col min="12547" max="12547" width="7.140625" style="7" customWidth="1"/>
    <col min="12548" max="12548" width="7" style="7" customWidth="1"/>
    <col min="12549" max="12549" width="8.5703125" style="7" customWidth="1"/>
    <col min="12550" max="12550" width="10.140625" style="7" bestFit="1" customWidth="1"/>
    <col min="12551" max="12551" width="11.28515625" style="7" bestFit="1" customWidth="1"/>
    <col min="12552" max="12552" width="7.5703125" style="7" customWidth="1"/>
    <col min="12553" max="12553" width="8.28515625" style="7" customWidth="1"/>
    <col min="12554" max="12554" width="10.140625" style="7" bestFit="1" customWidth="1"/>
    <col min="12555" max="12555" width="11.28515625" style="7" bestFit="1" customWidth="1"/>
    <col min="12556" max="12556" width="24.42578125" style="7" customWidth="1"/>
    <col min="12557" max="12557" width="23" style="7" customWidth="1"/>
    <col min="12558" max="12558" width="12.7109375" style="7" bestFit="1" customWidth="1"/>
    <col min="12559" max="12800" width="9.140625" style="7"/>
    <col min="12801" max="12801" width="3.85546875" style="7" customWidth="1"/>
    <col min="12802" max="12802" width="42.42578125" style="7" customWidth="1"/>
    <col min="12803" max="12803" width="7.140625" style="7" customWidth="1"/>
    <col min="12804" max="12804" width="7" style="7" customWidth="1"/>
    <col min="12805" max="12805" width="8.5703125" style="7" customWidth="1"/>
    <col min="12806" max="12806" width="10.140625" style="7" bestFit="1" customWidth="1"/>
    <col min="12807" max="12807" width="11.28515625" style="7" bestFit="1" customWidth="1"/>
    <col min="12808" max="12808" width="7.5703125" style="7" customWidth="1"/>
    <col min="12809" max="12809" width="8.28515625" style="7" customWidth="1"/>
    <col min="12810" max="12810" width="10.140625" style="7" bestFit="1" customWidth="1"/>
    <col min="12811" max="12811" width="11.28515625" style="7" bestFit="1" customWidth="1"/>
    <col min="12812" max="12812" width="24.42578125" style="7" customWidth="1"/>
    <col min="12813" max="12813" width="23" style="7" customWidth="1"/>
    <col min="12814" max="12814" width="12.7109375" style="7" bestFit="1" customWidth="1"/>
    <col min="12815" max="13056" width="9.140625" style="7"/>
    <col min="13057" max="13057" width="3.85546875" style="7" customWidth="1"/>
    <col min="13058" max="13058" width="42.42578125" style="7" customWidth="1"/>
    <col min="13059" max="13059" width="7.140625" style="7" customWidth="1"/>
    <col min="13060" max="13060" width="7" style="7" customWidth="1"/>
    <col min="13061" max="13061" width="8.5703125" style="7" customWidth="1"/>
    <col min="13062" max="13062" width="10.140625" style="7" bestFit="1" customWidth="1"/>
    <col min="13063" max="13063" width="11.28515625" style="7" bestFit="1" customWidth="1"/>
    <col min="13064" max="13064" width="7.5703125" style="7" customWidth="1"/>
    <col min="13065" max="13065" width="8.28515625" style="7" customWidth="1"/>
    <col min="13066" max="13066" width="10.140625" style="7" bestFit="1" customWidth="1"/>
    <col min="13067" max="13067" width="11.28515625" style="7" bestFit="1" customWidth="1"/>
    <col min="13068" max="13068" width="24.42578125" style="7" customWidth="1"/>
    <col min="13069" max="13069" width="23" style="7" customWidth="1"/>
    <col min="13070" max="13070" width="12.7109375" style="7" bestFit="1" customWidth="1"/>
    <col min="13071" max="13312" width="9.140625" style="7"/>
    <col min="13313" max="13313" width="3.85546875" style="7" customWidth="1"/>
    <col min="13314" max="13314" width="42.42578125" style="7" customWidth="1"/>
    <col min="13315" max="13315" width="7.140625" style="7" customWidth="1"/>
    <col min="13316" max="13316" width="7" style="7" customWidth="1"/>
    <col min="13317" max="13317" width="8.5703125" style="7" customWidth="1"/>
    <col min="13318" max="13318" width="10.140625" style="7" bestFit="1" customWidth="1"/>
    <col min="13319" max="13319" width="11.28515625" style="7" bestFit="1" customWidth="1"/>
    <col min="13320" max="13320" width="7.5703125" style="7" customWidth="1"/>
    <col min="13321" max="13321" width="8.28515625" style="7" customWidth="1"/>
    <col min="13322" max="13322" width="10.140625" style="7" bestFit="1" customWidth="1"/>
    <col min="13323" max="13323" width="11.28515625" style="7" bestFit="1" customWidth="1"/>
    <col min="13324" max="13324" width="24.42578125" style="7" customWidth="1"/>
    <col min="13325" max="13325" width="23" style="7" customWidth="1"/>
    <col min="13326" max="13326" width="12.7109375" style="7" bestFit="1" customWidth="1"/>
    <col min="13327" max="13568" width="9.140625" style="7"/>
    <col min="13569" max="13569" width="3.85546875" style="7" customWidth="1"/>
    <col min="13570" max="13570" width="42.42578125" style="7" customWidth="1"/>
    <col min="13571" max="13571" width="7.140625" style="7" customWidth="1"/>
    <col min="13572" max="13572" width="7" style="7" customWidth="1"/>
    <col min="13573" max="13573" width="8.5703125" style="7" customWidth="1"/>
    <col min="13574" max="13574" width="10.140625" style="7" bestFit="1" customWidth="1"/>
    <col min="13575" max="13575" width="11.28515625" style="7" bestFit="1" customWidth="1"/>
    <col min="13576" max="13576" width="7.5703125" style="7" customWidth="1"/>
    <col min="13577" max="13577" width="8.28515625" style="7" customWidth="1"/>
    <col min="13578" max="13578" width="10.140625" style="7" bestFit="1" customWidth="1"/>
    <col min="13579" max="13579" width="11.28515625" style="7" bestFit="1" customWidth="1"/>
    <col min="13580" max="13580" width="24.42578125" style="7" customWidth="1"/>
    <col min="13581" max="13581" width="23" style="7" customWidth="1"/>
    <col min="13582" max="13582" width="12.7109375" style="7" bestFit="1" customWidth="1"/>
    <col min="13583" max="13824" width="9.140625" style="7"/>
    <col min="13825" max="13825" width="3.85546875" style="7" customWidth="1"/>
    <col min="13826" max="13826" width="42.42578125" style="7" customWidth="1"/>
    <col min="13827" max="13827" width="7.140625" style="7" customWidth="1"/>
    <col min="13828" max="13828" width="7" style="7" customWidth="1"/>
    <col min="13829" max="13829" width="8.5703125" style="7" customWidth="1"/>
    <col min="13830" max="13830" width="10.140625" style="7" bestFit="1" customWidth="1"/>
    <col min="13831" max="13831" width="11.28515625" style="7" bestFit="1" customWidth="1"/>
    <col min="13832" max="13832" width="7.5703125" style="7" customWidth="1"/>
    <col min="13833" max="13833" width="8.28515625" style="7" customWidth="1"/>
    <col min="13834" max="13834" width="10.140625" style="7" bestFit="1" customWidth="1"/>
    <col min="13835" max="13835" width="11.28515625" style="7" bestFit="1" customWidth="1"/>
    <col min="13836" max="13836" width="24.42578125" style="7" customWidth="1"/>
    <col min="13837" max="13837" width="23" style="7" customWidth="1"/>
    <col min="13838" max="13838" width="12.7109375" style="7" bestFit="1" customWidth="1"/>
    <col min="13839" max="14080" width="9.140625" style="7"/>
    <col min="14081" max="14081" width="3.85546875" style="7" customWidth="1"/>
    <col min="14082" max="14082" width="42.42578125" style="7" customWidth="1"/>
    <col min="14083" max="14083" width="7.140625" style="7" customWidth="1"/>
    <col min="14084" max="14084" width="7" style="7" customWidth="1"/>
    <col min="14085" max="14085" width="8.5703125" style="7" customWidth="1"/>
    <col min="14086" max="14086" width="10.140625" style="7" bestFit="1" customWidth="1"/>
    <col min="14087" max="14087" width="11.28515625" style="7" bestFit="1" customWidth="1"/>
    <col min="14088" max="14088" width="7.5703125" style="7" customWidth="1"/>
    <col min="14089" max="14089" width="8.28515625" style="7" customWidth="1"/>
    <col min="14090" max="14090" width="10.140625" style="7" bestFit="1" customWidth="1"/>
    <col min="14091" max="14091" width="11.28515625" style="7" bestFit="1" customWidth="1"/>
    <col min="14092" max="14092" width="24.42578125" style="7" customWidth="1"/>
    <col min="14093" max="14093" width="23" style="7" customWidth="1"/>
    <col min="14094" max="14094" width="12.7109375" style="7" bestFit="1" customWidth="1"/>
    <col min="14095" max="14336" width="9.140625" style="7"/>
    <col min="14337" max="14337" width="3.85546875" style="7" customWidth="1"/>
    <col min="14338" max="14338" width="42.42578125" style="7" customWidth="1"/>
    <col min="14339" max="14339" width="7.140625" style="7" customWidth="1"/>
    <col min="14340" max="14340" width="7" style="7" customWidth="1"/>
    <col min="14341" max="14341" width="8.5703125" style="7" customWidth="1"/>
    <col min="14342" max="14342" width="10.140625" style="7" bestFit="1" customWidth="1"/>
    <col min="14343" max="14343" width="11.28515625" style="7" bestFit="1" customWidth="1"/>
    <col min="14344" max="14344" width="7.5703125" style="7" customWidth="1"/>
    <col min="14345" max="14345" width="8.28515625" style="7" customWidth="1"/>
    <col min="14346" max="14346" width="10.140625" style="7" bestFit="1" customWidth="1"/>
    <col min="14347" max="14347" width="11.28515625" style="7" bestFit="1" customWidth="1"/>
    <col min="14348" max="14348" width="24.42578125" style="7" customWidth="1"/>
    <col min="14349" max="14349" width="23" style="7" customWidth="1"/>
    <col min="14350" max="14350" width="12.7109375" style="7" bestFit="1" customWidth="1"/>
    <col min="14351" max="14592" width="9.140625" style="7"/>
    <col min="14593" max="14593" width="3.85546875" style="7" customWidth="1"/>
    <col min="14594" max="14594" width="42.42578125" style="7" customWidth="1"/>
    <col min="14595" max="14595" width="7.140625" style="7" customWidth="1"/>
    <col min="14596" max="14596" width="7" style="7" customWidth="1"/>
    <col min="14597" max="14597" width="8.5703125" style="7" customWidth="1"/>
    <col min="14598" max="14598" width="10.140625" style="7" bestFit="1" customWidth="1"/>
    <col min="14599" max="14599" width="11.28515625" style="7" bestFit="1" customWidth="1"/>
    <col min="14600" max="14600" width="7.5703125" style="7" customWidth="1"/>
    <col min="14601" max="14601" width="8.28515625" style="7" customWidth="1"/>
    <col min="14602" max="14602" width="10.140625" style="7" bestFit="1" customWidth="1"/>
    <col min="14603" max="14603" width="11.28515625" style="7" bestFit="1" customWidth="1"/>
    <col min="14604" max="14604" width="24.42578125" style="7" customWidth="1"/>
    <col min="14605" max="14605" width="23" style="7" customWidth="1"/>
    <col min="14606" max="14606" width="12.7109375" style="7" bestFit="1" customWidth="1"/>
    <col min="14607" max="14848" width="9.140625" style="7"/>
    <col min="14849" max="14849" width="3.85546875" style="7" customWidth="1"/>
    <col min="14850" max="14850" width="42.42578125" style="7" customWidth="1"/>
    <col min="14851" max="14851" width="7.140625" style="7" customWidth="1"/>
    <col min="14852" max="14852" width="7" style="7" customWidth="1"/>
    <col min="14853" max="14853" width="8.5703125" style="7" customWidth="1"/>
    <col min="14854" max="14854" width="10.140625" style="7" bestFit="1" customWidth="1"/>
    <col min="14855" max="14855" width="11.28515625" style="7" bestFit="1" customWidth="1"/>
    <col min="14856" max="14856" width="7.5703125" style="7" customWidth="1"/>
    <col min="14857" max="14857" width="8.28515625" style="7" customWidth="1"/>
    <col min="14858" max="14858" width="10.140625" style="7" bestFit="1" customWidth="1"/>
    <col min="14859" max="14859" width="11.28515625" style="7" bestFit="1" customWidth="1"/>
    <col min="14860" max="14860" width="24.42578125" style="7" customWidth="1"/>
    <col min="14861" max="14861" width="23" style="7" customWidth="1"/>
    <col min="14862" max="14862" width="12.7109375" style="7" bestFit="1" customWidth="1"/>
    <col min="14863" max="15104" width="9.140625" style="7"/>
    <col min="15105" max="15105" width="3.85546875" style="7" customWidth="1"/>
    <col min="15106" max="15106" width="42.42578125" style="7" customWidth="1"/>
    <col min="15107" max="15107" width="7.140625" style="7" customWidth="1"/>
    <col min="15108" max="15108" width="7" style="7" customWidth="1"/>
    <col min="15109" max="15109" width="8.5703125" style="7" customWidth="1"/>
    <col min="15110" max="15110" width="10.140625" style="7" bestFit="1" customWidth="1"/>
    <col min="15111" max="15111" width="11.28515625" style="7" bestFit="1" customWidth="1"/>
    <col min="15112" max="15112" width="7.5703125" style="7" customWidth="1"/>
    <col min="15113" max="15113" width="8.28515625" style="7" customWidth="1"/>
    <col min="15114" max="15114" width="10.140625" style="7" bestFit="1" customWidth="1"/>
    <col min="15115" max="15115" width="11.28515625" style="7" bestFit="1" customWidth="1"/>
    <col min="15116" max="15116" width="24.42578125" style="7" customWidth="1"/>
    <col min="15117" max="15117" width="23" style="7" customWidth="1"/>
    <col min="15118" max="15118" width="12.7109375" style="7" bestFit="1" customWidth="1"/>
    <col min="15119" max="15360" width="9.140625" style="7"/>
    <col min="15361" max="15361" width="3.85546875" style="7" customWidth="1"/>
    <col min="15362" max="15362" width="42.42578125" style="7" customWidth="1"/>
    <col min="15363" max="15363" width="7.140625" style="7" customWidth="1"/>
    <col min="15364" max="15364" width="7" style="7" customWidth="1"/>
    <col min="15365" max="15365" width="8.5703125" style="7" customWidth="1"/>
    <col min="15366" max="15366" width="10.140625" style="7" bestFit="1" customWidth="1"/>
    <col min="15367" max="15367" width="11.28515625" style="7" bestFit="1" customWidth="1"/>
    <col min="15368" max="15368" width="7.5703125" style="7" customWidth="1"/>
    <col min="15369" max="15369" width="8.28515625" style="7" customWidth="1"/>
    <col min="15370" max="15370" width="10.140625" style="7" bestFit="1" customWidth="1"/>
    <col min="15371" max="15371" width="11.28515625" style="7" bestFit="1" customWidth="1"/>
    <col min="15372" max="15372" width="24.42578125" style="7" customWidth="1"/>
    <col min="15373" max="15373" width="23" style="7" customWidth="1"/>
    <col min="15374" max="15374" width="12.7109375" style="7" bestFit="1" customWidth="1"/>
    <col min="15375" max="15616" width="9.140625" style="7"/>
    <col min="15617" max="15617" width="3.85546875" style="7" customWidth="1"/>
    <col min="15618" max="15618" width="42.42578125" style="7" customWidth="1"/>
    <col min="15619" max="15619" width="7.140625" style="7" customWidth="1"/>
    <col min="15620" max="15620" width="7" style="7" customWidth="1"/>
    <col min="15621" max="15621" width="8.5703125" style="7" customWidth="1"/>
    <col min="15622" max="15622" width="10.140625" style="7" bestFit="1" customWidth="1"/>
    <col min="15623" max="15623" width="11.28515625" style="7" bestFit="1" customWidth="1"/>
    <col min="15624" max="15624" width="7.5703125" style="7" customWidth="1"/>
    <col min="15625" max="15625" width="8.28515625" style="7" customWidth="1"/>
    <col min="15626" max="15626" width="10.140625" style="7" bestFit="1" customWidth="1"/>
    <col min="15627" max="15627" width="11.28515625" style="7" bestFit="1" customWidth="1"/>
    <col min="15628" max="15628" width="24.42578125" style="7" customWidth="1"/>
    <col min="15629" max="15629" width="23" style="7" customWidth="1"/>
    <col min="15630" max="15630" width="12.7109375" style="7" bestFit="1" customWidth="1"/>
    <col min="15631" max="15872" width="9.140625" style="7"/>
    <col min="15873" max="15873" width="3.85546875" style="7" customWidth="1"/>
    <col min="15874" max="15874" width="42.42578125" style="7" customWidth="1"/>
    <col min="15875" max="15875" width="7.140625" style="7" customWidth="1"/>
    <col min="15876" max="15876" width="7" style="7" customWidth="1"/>
    <col min="15877" max="15877" width="8.5703125" style="7" customWidth="1"/>
    <col min="15878" max="15878" width="10.140625" style="7" bestFit="1" customWidth="1"/>
    <col min="15879" max="15879" width="11.28515625" style="7" bestFit="1" customWidth="1"/>
    <col min="15880" max="15880" width="7.5703125" style="7" customWidth="1"/>
    <col min="15881" max="15881" width="8.28515625" style="7" customWidth="1"/>
    <col min="15882" max="15882" width="10.140625" style="7" bestFit="1" customWidth="1"/>
    <col min="15883" max="15883" width="11.28515625" style="7" bestFit="1" customWidth="1"/>
    <col min="15884" max="15884" width="24.42578125" style="7" customWidth="1"/>
    <col min="15885" max="15885" width="23" style="7" customWidth="1"/>
    <col min="15886" max="15886" width="12.7109375" style="7" bestFit="1" customWidth="1"/>
    <col min="15887" max="16128" width="9.140625" style="7"/>
    <col min="16129" max="16129" width="3.85546875" style="7" customWidth="1"/>
    <col min="16130" max="16130" width="42.42578125" style="7" customWidth="1"/>
    <col min="16131" max="16131" width="7.140625" style="7" customWidth="1"/>
    <col min="16132" max="16132" width="7" style="7" customWidth="1"/>
    <col min="16133" max="16133" width="8.5703125" style="7" customWidth="1"/>
    <col min="16134" max="16134" width="10.140625" style="7" bestFit="1" customWidth="1"/>
    <col min="16135" max="16135" width="11.28515625" style="7" bestFit="1" customWidth="1"/>
    <col min="16136" max="16136" width="7.5703125" style="7" customWidth="1"/>
    <col min="16137" max="16137" width="8.28515625" style="7" customWidth="1"/>
    <col min="16138" max="16138" width="10.140625" style="7" bestFit="1" customWidth="1"/>
    <col min="16139" max="16139" width="11.28515625" style="7" bestFit="1" customWidth="1"/>
    <col min="16140" max="16140" width="24.42578125" style="7" customWidth="1"/>
    <col min="16141" max="16141" width="23" style="7" customWidth="1"/>
    <col min="16142" max="16142" width="12.7109375" style="7" bestFit="1" customWidth="1"/>
    <col min="16143" max="16384" width="9.140625" style="7"/>
  </cols>
  <sheetData>
    <row r="1" spans="1:13" ht="15.75" x14ac:dyDescent="0.25">
      <c r="A1" s="425"/>
      <c r="B1" s="425"/>
      <c r="C1" s="103"/>
      <c r="D1" s="303"/>
      <c r="E1" s="304"/>
      <c r="F1" s="303"/>
      <c r="G1" s="305"/>
      <c r="H1" s="305"/>
      <c r="I1" s="305"/>
      <c r="J1" s="305"/>
      <c r="K1" s="305"/>
      <c r="L1" s="306" t="s">
        <v>304</v>
      </c>
    </row>
    <row r="2" spans="1:13" ht="47.25" customHeight="1" x14ac:dyDescent="0.25">
      <c r="A2" s="426" t="s">
        <v>282</v>
      </c>
      <c r="B2" s="426"/>
      <c r="C2" s="426"/>
      <c r="D2" s="426"/>
      <c r="E2" s="426"/>
      <c r="F2" s="426"/>
      <c r="G2" s="426"/>
      <c r="H2" s="426"/>
      <c r="I2" s="426"/>
      <c r="J2" s="426"/>
      <c r="K2" s="426"/>
      <c r="L2" s="426"/>
      <c r="M2" s="20"/>
    </row>
    <row r="3" spans="1:13" ht="18.75" x14ac:dyDescent="0.25">
      <c r="A3" s="337" t="str">
        <f>'Biểu 01 THTM'!A3:N3</f>
        <v>(Kèm theo Báo cáo thuyết minh)</v>
      </c>
      <c r="B3" s="337"/>
      <c r="C3" s="337"/>
      <c r="D3" s="337"/>
      <c r="E3" s="337"/>
      <c r="F3" s="337"/>
      <c r="G3" s="337"/>
      <c r="H3" s="337"/>
      <c r="I3" s="337"/>
      <c r="J3" s="337"/>
      <c r="K3" s="337"/>
      <c r="L3" s="337"/>
      <c r="M3" s="8"/>
    </row>
    <row r="4" spans="1:13" ht="18.75" x14ac:dyDescent="0.25">
      <c r="A4" s="307"/>
      <c r="B4" s="308"/>
      <c r="C4" s="307"/>
      <c r="D4" s="308"/>
      <c r="E4" s="308"/>
      <c r="F4" s="308"/>
      <c r="G4" s="308"/>
      <c r="H4" s="308"/>
      <c r="I4" s="308"/>
      <c r="J4" s="308"/>
      <c r="K4" s="308"/>
      <c r="L4" s="309" t="s">
        <v>2</v>
      </c>
    </row>
    <row r="5" spans="1:13" s="211" customFormat="1" ht="24" customHeight="1" x14ac:dyDescent="0.25">
      <c r="A5" s="381" t="s">
        <v>3</v>
      </c>
      <c r="B5" s="412" t="s">
        <v>13</v>
      </c>
      <c r="C5" s="413" t="s">
        <v>14</v>
      </c>
      <c r="D5" s="414"/>
      <c r="E5" s="414"/>
      <c r="F5" s="415"/>
      <c r="G5" s="413" t="s">
        <v>283</v>
      </c>
      <c r="H5" s="414"/>
      <c r="I5" s="414"/>
      <c r="J5" s="415"/>
      <c r="K5" s="412" t="s">
        <v>83</v>
      </c>
      <c r="L5" s="380" t="s">
        <v>145</v>
      </c>
    </row>
    <row r="6" spans="1:13" s="211" customFormat="1" ht="39.75" customHeight="1" x14ac:dyDescent="0.25">
      <c r="A6" s="381"/>
      <c r="B6" s="412"/>
      <c r="C6" s="297" t="s">
        <v>15</v>
      </c>
      <c r="D6" s="299" t="s">
        <v>16</v>
      </c>
      <c r="E6" s="299" t="s">
        <v>17</v>
      </c>
      <c r="F6" s="272" t="s">
        <v>19</v>
      </c>
      <c r="G6" s="297" t="s">
        <v>15</v>
      </c>
      <c r="H6" s="299" t="s">
        <v>16</v>
      </c>
      <c r="I6" s="299" t="s">
        <v>17</v>
      </c>
      <c r="J6" s="272" t="s">
        <v>19</v>
      </c>
      <c r="K6" s="412"/>
      <c r="L6" s="380"/>
    </row>
    <row r="7" spans="1:13" s="212" customFormat="1" ht="24" customHeight="1" x14ac:dyDescent="0.25">
      <c r="A7" s="310"/>
      <c r="B7" s="311" t="s">
        <v>21</v>
      </c>
      <c r="C7" s="310"/>
      <c r="D7" s="310"/>
      <c r="E7" s="312"/>
      <c r="F7" s="313">
        <f>F8+F21+F34+F46</f>
        <v>143042950</v>
      </c>
      <c r="G7" s="313"/>
      <c r="H7" s="313"/>
      <c r="I7" s="313"/>
      <c r="J7" s="313">
        <f>J8+J21+J34+J46</f>
        <v>103955000</v>
      </c>
      <c r="K7" s="313">
        <f t="shared" ref="K7" si="0">K8+K21+K34+K46</f>
        <v>-39087950</v>
      </c>
      <c r="L7" s="253"/>
    </row>
    <row r="8" spans="1:13" s="211" customFormat="1" ht="47.25" x14ac:dyDescent="0.25">
      <c r="A8" s="314" t="s">
        <v>29</v>
      </c>
      <c r="B8" s="315" t="s">
        <v>199</v>
      </c>
      <c r="C8" s="258"/>
      <c r="D8" s="258"/>
      <c r="E8" s="285"/>
      <c r="F8" s="285">
        <f>SUM(F9:F20)</f>
        <v>52773600</v>
      </c>
      <c r="G8" s="258"/>
      <c r="H8" s="258"/>
      <c r="I8" s="285"/>
      <c r="J8" s="285">
        <f>SUM(J9:J20)</f>
        <v>38958000</v>
      </c>
      <c r="K8" s="285">
        <f>SUM(K9:K20)</f>
        <v>-13815600</v>
      </c>
      <c r="L8" s="316" t="s">
        <v>339</v>
      </c>
    </row>
    <row r="9" spans="1:13" s="211" customFormat="1" ht="31.5" x14ac:dyDescent="0.25">
      <c r="A9" s="19">
        <v>1</v>
      </c>
      <c r="B9" s="298" t="s">
        <v>146</v>
      </c>
      <c r="C9" s="19" t="s">
        <v>47</v>
      </c>
      <c r="D9" s="215">
        <v>10</v>
      </c>
      <c r="E9" s="17">
        <v>1300000</v>
      </c>
      <c r="F9" s="215">
        <f>E9*D9</f>
        <v>13000000</v>
      </c>
      <c r="G9" s="19" t="s">
        <v>47</v>
      </c>
      <c r="H9" s="215">
        <v>10</v>
      </c>
      <c r="I9" s="17">
        <v>1300000</v>
      </c>
      <c r="J9" s="215">
        <f>I9*H9</f>
        <v>13000000</v>
      </c>
      <c r="K9" s="215">
        <f t="shared" ref="K9:K20" si="1">J9-F9</f>
        <v>0</v>
      </c>
      <c r="L9" s="424" t="s">
        <v>331</v>
      </c>
    </row>
    <row r="10" spans="1:13" s="211" customFormat="1" ht="51.75" customHeight="1" x14ac:dyDescent="0.25">
      <c r="A10" s="19">
        <v>2</v>
      </c>
      <c r="B10" s="298" t="s">
        <v>147</v>
      </c>
      <c r="C10" s="19" t="s">
        <v>47</v>
      </c>
      <c r="D10" s="215">
        <v>10</v>
      </c>
      <c r="E10" s="17">
        <v>300000</v>
      </c>
      <c r="F10" s="215">
        <f>E10*D10</f>
        <v>3000000</v>
      </c>
      <c r="G10" s="19" t="s">
        <v>47</v>
      </c>
      <c r="H10" s="215">
        <v>10</v>
      </c>
      <c r="I10" s="17">
        <v>300000</v>
      </c>
      <c r="J10" s="215">
        <f t="shared" ref="J10:J19" si="2">I10*H10</f>
        <v>3000000</v>
      </c>
      <c r="K10" s="215">
        <f t="shared" si="1"/>
        <v>0</v>
      </c>
      <c r="L10" s="424"/>
    </row>
    <row r="11" spans="1:13" s="211" customFormat="1" ht="36" customHeight="1" x14ac:dyDescent="0.25">
      <c r="A11" s="19">
        <v>3</v>
      </c>
      <c r="B11" s="298" t="s">
        <v>338</v>
      </c>
      <c r="C11" s="300" t="s">
        <v>108</v>
      </c>
      <c r="D11" s="216">
        <f>150*32</f>
        <v>4800</v>
      </c>
      <c r="E11" s="16">
        <v>350</v>
      </c>
      <c r="F11" s="215">
        <f>E11*D11</f>
        <v>1680000</v>
      </c>
      <c r="G11" s="300" t="s">
        <v>108</v>
      </c>
      <c r="H11" s="216">
        <f>150*32</f>
        <v>4800</v>
      </c>
      <c r="I11" s="16">
        <v>350</v>
      </c>
      <c r="J11" s="215">
        <f t="shared" si="2"/>
        <v>1680000</v>
      </c>
      <c r="K11" s="215">
        <f t="shared" si="1"/>
        <v>0</v>
      </c>
      <c r="L11" s="424" t="s">
        <v>258</v>
      </c>
    </row>
    <row r="12" spans="1:13" s="211" customFormat="1" ht="31.5" x14ac:dyDescent="0.25">
      <c r="A12" s="19">
        <v>4</v>
      </c>
      <c r="B12" s="298" t="s">
        <v>148</v>
      </c>
      <c r="C12" s="300" t="s">
        <v>149</v>
      </c>
      <c r="D12" s="214">
        <v>32</v>
      </c>
      <c r="E12" s="16">
        <v>3000</v>
      </c>
      <c r="F12" s="215">
        <f>E12*D12</f>
        <v>96000</v>
      </c>
      <c r="G12" s="300" t="s">
        <v>149</v>
      </c>
      <c r="H12" s="214">
        <v>32</v>
      </c>
      <c r="I12" s="16">
        <v>3000</v>
      </c>
      <c r="J12" s="215">
        <f>I12*H12</f>
        <v>96000</v>
      </c>
      <c r="K12" s="215">
        <f t="shared" si="1"/>
        <v>0</v>
      </c>
      <c r="L12" s="424"/>
    </row>
    <row r="13" spans="1:13" s="211" customFormat="1" ht="15.75" x14ac:dyDescent="0.25">
      <c r="A13" s="19">
        <v>5</v>
      </c>
      <c r="B13" s="298" t="s">
        <v>380</v>
      </c>
      <c r="C13" s="19" t="s">
        <v>33</v>
      </c>
      <c r="D13" s="217">
        <v>5</v>
      </c>
      <c r="E13" s="17">
        <v>2500000</v>
      </c>
      <c r="F13" s="215">
        <f>E13*D13</f>
        <v>12500000</v>
      </c>
      <c r="G13" s="19" t="s">
        <v>33</v>
      </c>
      <c r="H13" s="217">
        <v>5</v>
      </c>
      <c r="I13" s="17">
        <v>1500000</v>
      </c>
      <c r="J13" s="215">
        <f t="shared" si="2"/>
        <v>7500000</v>
      </c>
      <c r="K13" s="215">
        <f t="shared" si="1"/>
        <v>-5000000</v>
      </c>
      <c r="L13" s="424"/>
    </row>
    <row r="14" spans="1:13" s="211" customFormat="1" ht="36" customHeight="1" x14ac:dyDescent="0.25">
      <c r="A14" s="19">
        <v>6</v>
      </c>
      <c r="B14" s="298" t="s">
        <v>150</v>
      </c>
      <c r="C14" s="300" t="s">
        <v>42</v>
      </c>
      <c r="D14" s="216">
        <v>2</v>
      </c>
      <c r="E14" s="16">
        <v>2500000</v>
      </c>
      <c r="F14" s="215">
        <f>D14*E14</f>
        <v>5000000</v>
      </c>
      <c r="G14" s="300" t="s">
        <v>42</v>
      </c>
      <c r="H14" s="216">
        <v>2</v>
      </c>
      <c r="I14" s="16">
        <v>2000000</v>
      </c>
      <c r="J14" s="215">
        <f t="shared" si="2"/>
        <v>4000000</v>
      </c>
      <c r="K14" s="215">
        <f t="shared" si="1"/>
        <v>-1000000</v>
      </c>
      <c r="L14" s="424" t="s">
        <v>260</v>
      </c>
    </row>
    <row r="15" spans="1:13" s="211" customFormat="1" ht="47.25" x14ac:dyDescent="0.25">
      <c r="A15" s="19">
        <v>7</v>
      </c>
      <c r="B15" s="298" t="s">
        <v>151</v>
      </c>
      <c r="C15" s="300" t="s">
        <v>332</v>
      </c>
      <c r="D15" s="214">
        <v>14</v>
      </c>
      <c r="E15" s="16">
        <v>400000</v>
      </c>
      <c r="F15" s="215">
        <f>E15*D15</f>
        <v>5600000</v>
      </c>
      <c r="G15" s="300" t="s">
        <v>332</v>
      </c>
      <c r="H15" s="214">
        <v>10</v>
      </c>
      <c r="I15" s="16">
        <v>350000</v>
      </c>
      <c r="J15" s="215">
        <f t="shared" si="2"/>
        <v>3500000</v>
      </c>
      <c r="K15" s="215">
        <f t="shared" si="1"/>
        <v>-2100000</v>
      </c>
      <c r="L15" s="424"/>
    </row>
    <row r="16" spans="1:13" s="211" customFormat="1" ht="31.5" x14ac:dyDescent="0.25">
      <c r="A16" s="19">
        <v>8</v>
      </c>
      <c r="B16" s="298" t="s">
        <v>152</v>
      </c>
      <c r="C16" s="300" t="s">
        <v>33</v>
      </c>
      <c r="D16" s="214">
        <v>14</v>
      </c>
      <c r="E16" s="16">
        <v>200000</v>
      </c>
      <c r="F16" s="215">
        <f>E16*D16</f>
        <v>2800000</v>
      </c>
      <c r="G16" s="300" t="s">
        <v>33</v>
      </c>
      <c r="H16" s="214">
        <v>12</v>
      </c>
      <c r="I16" s="16">
        <v>150000</v>
      </c>
      <c r="J16" s="215">
        <f>I16*H16</f>
        <v>1800000</v>
      </c>
      <c r="K16" s="215">
        <f t="shared" si="1"/>
        <v>-1000000</v>
      </c>
      <c r="L16" s="424"/>
    </row>
    <row r="17" spans="1:12" s="211" customFormat="1" ht="57.75" customHeight="1" x14ac:dyDescent="0.25">
      <c r="A17" s="19">
        <v>8</v>
      </c>
      <c r="B17" s="298" t="s">
        <v>153</v>
      </c>
      <c r="C17" s="300" t="s">
        <v>32</v>
      </c>
      <c r="D17" s="214">
        <f>34*5</f>
        <v>170</v>
      </c>
      <c r="E17" s="16">
        <v>20000</v>
      </c>
      <c r="F17" s="215">
        <f>E17*D17</f>
        <v>3400000</v>
      </c>
      <c r="G17" s="300" t="s">
        <v>32</v>
      </c>
      <c r="H17" s="214">
        <f>34*5</f>
        <v>170</v>
      </c>
      <c r="I17" s="16">
        <v>2000</v>
      </c>
      <c r="J17" s="215">
        <f t="shared" si="2"/>
        <v>340000</v>
      </c>
      <c r="K17" s="215">
        <f t="shared" si="1"/>
        <v>-3060000</v>
      </c>
      <c r="L17" s="424"/>
    </row>
    <row r="18" spans="1:12" s="211" customFormat="1" ht="59.25" customHeight="1" x14ac:dyDescent="0.25">
      <c r="A18" s="19">
        <v>9</v>
      </c>
      <c r="B18" s="298" t="s">
        <v>154</v>
      </c>
      <c r="C18" s="300"/>
      <c r="D18" s="214"/>
      <c r="E18" s="16">
        <v>0</v>
      </c>
      <c r="F18" s="215">
        <v>500000</v>
      </c>
      <c r="G18" s="300"/>
      <c r="H18" s="214"/>
      <c r="I18" s="16">
        <v>0</v>
      </c>
      <c r="J18" s="215">
        <v>500000</v>
      </c>
      <c r="K18" s="215">
        <f t="shared" si="1"/>
        <v>0</v>
      </c>
      <c r="L18" s="300" t="s">
        <v>259</v>
      </c>
    </row>
    <row r="19" spans="1:12" s="211" customFormat="1" ht="31.5" x14ac:dyDescent="0.25">
      <c r="A19" s="19">
        <v>10</v>
      </c>
      <c r="B19" s="298" t="s">
        <v>155</v>
      </c>
      <c r="C19" s="300" t="s">
        <v>49</v>
      </c>
      <c r="D19" s="214">
        <v>1</v>
      </c>
      <c r="E19" s="16">
        <v>400000</v>
      </c>
      <c r="F19" s="215">
        <f>E19*D19</f>
        <v>400000</v>
      </c>
      <c r="G19" s="300" t="s">
        <v>49</v>
      </c>
      <c r="H19" s="214"/>
      <c r="I19" s="16"/>
      <c r="J19" s="215">
        <f t="shared" si="2"/>
        <v>0</v>
      </c>
      <c r="K19" s="215">
        <f t="shared" si="1"/>
        <v>-400000</v>
      </c>
      <c r="L19" s="300" t="s">
        <v>156</v>
      </c>
    </row>
    <row r="20" spans="1:12" s="234" customFormat="1" ht="31.5" x14ac:dyDescent="0.25">
      <c r="A20" s="19">
        <v>11</v>
      </c>
      <c r="B20" s="298" t="s">
        <v>257</v>
      </c>
      <c r="C20" s="300"/>
      <c r="D20" s="214"/>
      <c r="E20" s="16">
        <v>0</v>
      </c>
      <c r="F20" s="215">
        <f>SUM(F9:F19)*10%</f>
        <v>4797600</v>
      </c>
      <c r="G20" s="300"/>
      <c r="H20" s="214"/>
      <c r="I20" s="16">
        <v>0</v>
      </c>
      <c r="J20" s="215">
        <f>ROUND(SUM(J9:J19)*10%,-3)</f>
        <v>3542000</v>
      </c>
      <c r="K20" s="215">
        <f t="shared" si="1"/>
        <v>-1255600</v>
      </c>
      <c r="L20" s="300" t="s">
        <v>260</v>
      </c>
    </row>
    <row r="21" spans="1:12" s="211" customFormat="1" ht="62.25" customHeight="1" x14ac:dyDescent="0.25">
      <c r="A21" s="314" t="s">
        <v>37</v>
      </c>
      <c r="B21" s="315" t="s">
        <v>200</v>
      </c>
      <c r="C21" s="258"/>
      <c r="D21" s="259"/>
      <c r="E21" s="285"/>
      <c r="F21" s="285">
        <f>SUM(F22:F33)</f>
        <v>47749350</v>
      </c>
      <c r="G21" s="258"/>
      <c r="H21" s="259"/>
      <c r="I21" s="285"/>
      <c r="J21" s="285">
        <f>SUM(J22:J33)</f>
        <v>33661000</v>
      </c>
      <c r="K21" s="285">
        <f>SUM(K22:K33)</f>
        <v>-14088350</v>
      </c>
      <c r="L21" s="262" t="s">
        <v>336</v>
      </c>
    </row>
    <row r="22" spans="1:12" s="211" customFormat="1" ht="40.5" customHeight="1" x14ac:dyDescent="0.25">
      <c r="A22" s="19">
        <v>1</v>
      </c>
      <c r="B22" s="298" t="s">
        <v>356</v>
      </c>
      <c r="C22" s="19" t="s">
        <v>47</v>
      </c>
      <c r="D22" s="215">
        <v>8</v>
      </c>
      <c r="E22" s="17">
        <v>1300000</v>
      </c>
      <c r="F22" s="215">
        <f>E22*D22</f>
        <v>10400000</v>
      </c>
      <c r="G22" s="19" t="s">
        <v>47</v>
      </c>
      <c r="H22" s="215">
        <v>8</v>
      </c>
      <c r="I22" s="17">
        <v>1300000</v>
      </c>
      <c r="J22" s="215">
        <f>I22*H22</f>
        <v>10400000</v>
      </c>
      <c r="K22" s="215">
        <f>J22-F22</f>
        <v>0</v>
      </c>
      <c r="L22" s="424" t="s">
        <v>260</v>
      </c>
    </row>
    <row r="23" spans="1:12" s="211" customFormat="1" ht="22.5" customHeight="1" x14ac:dyDescent="0.25">
      <c r="A23" s="19">
        <v>2</v>
      </c>
      <c r="B23" s="298" t="s">
        <v>147</v>
      </c>
      <c r="C23" s="19" t="s">
        <v>47</v>
      </c>
      <c r="D23" s="215">
        <v>8</v>
      </c>
      <c r="E23" s="17">
        <v>300000</v>
      </c>
      <c r="F23" s="215">
        <f>E23*D23</f>
        <v>2400000</v>
      </c>
      <c r="G23" s="19" t="s">
        <v>47</v>
      </c>
      <c r="H23" s="215">
        <v>8</v>
      </c>
      <c r="I23" s="17">
        <v>300000</v>
      </c>
      <c r="J23" s="215">
        <f t="shared" ref="J23:J32" si="3">I23*H23</f>
        <v>2400000</v>
      </c>
      <c r="K23" s="215">
        <f t="shared" ref="K23:K57" si="4">J23-F23</f>
        <v>0</v>
      </c>
      <c r="L23" s="424"/>
    </row>
    <row r="24" spans="1:12" s="211" customFormat="1" ht="36.75" customHeight="1" x14ac:dyDescent="0.25">
      <c r="A24" s="19">
        <v>3</v>
      </c>
      <c r="B24" s="298" t="s">
        <v>337</v>
      </c>
      <c r="C24" s="300" t="s">
        <v>108</v>
      </c>
      <c r="D24" s="216">
        <v>7050</v>
      </c>
      <c r="E24" s="16">
        <v>350</v>
      </c>
      <c r="F24" s="215">
        <f>E24*D24</f>
        <v>2467500</v>
      </c>
      <c r="G24" s="300" t="s">
        <v>108</v>
      </c>
      <c r="H24" s="216">
        <f>47*150</f>
        <v>7050</v>
      </c>
      <c r="I24" s="16">
        <v>350</v>
      </c>
      <c r="J24" s="215">
        <f>ROUND(I24*H24,-3)</f>
        <v>2468000</v>
      </c>
      <c r="K24" s="215">
        <f t="shared" si="4"/>
        <v>500</v>
      </c>
      <c r="L24" s="424" t="s">
        <v>258</v>
      </c>
    </row>
    <row r="25" spans="1:12" s="211" customFormat="1" ht="31.5" x14ac:dyDescent="0.25">
      <c r="A25" s="19">
        <v>4</v>
      </c>
      <c r="B25" s="298" t="s">
        <v>157</v>
      </c>
      <c r="C25" s="300" t="s">
        <v>149</v>
      </c>
      <c r="D25" s="214">
        <v>47</v>
      </c>
      <c r="E25" s="16">
        <v>3000</v>
      </c>
      <c r="F25" s="215">
        <f>E25*D25</f>
        <v>141000</v>
      </c>
      <c r="G25" s="300" t="s">
        <v>149</v>
      </c>
      <c r="H25" s="214">
        <v>47</v>
      </c>
      <c r="I25" s="16">
        <v>3000</v>
      </c>
      <c r="J25" s="215">
        <f t="shared" si="3"/>
        <v>141000</v>
      </c>
      <c r="K25" s="215">
        <f t="shared" si="4"/>
        <v>0</v>
      </c>
      <c r="L25" s="424"/>
    </row>
    <row r="26" spans="1:12" s="211" customFormat="1" ht="22.5" customHeight="1" x14ac:dyDescent="0.25">
      <c r="A26" s="19">
        <v>5</v>
      </c>
      <c r="B26" s="298" t="s">
        <v>380</v>
      </c>
      <c r="C26" s="19" t="s">
        <v>33</v>
      </c>
      <c r="D26" s="217">
        <v>4</v>
      </c>
      <c r="E26" s="17">
        <v>2500000</v>
      </c>
      <c r="F26" s="215">
        <f>E26*D26</f>
        <v>10000000</v>
      </c>
      <c r="G26" s="19" t="s">
        <v>33</v>
      </c>
      <c r="H26" s="217">
        <v>4</v>
      </c>
      <c r="I26" s="17">
        <v>1500000</v>
      </c>
      <c r="J26" s="215">
        <f t="shared" si="3"/>
        <v>6000000</v>
      </c>
      <c r="K26" s="215">
        <f t="shared" si="4"/>
        <v>-4000000</v>
      </c>
      <c r="L26" s="424"/>
    </row>
    <row r="27" spans="1:12" s="211" customFormat="1" ht="37.5" customHeight="1" x14ac:dyDescent="0.25">
      <c r="A27" s="19">
        <v>6</v>
      </c>
      <c r="B27" s="298" t="s">
        <v>150</v>
      </c>
      <c r="C27" s="300" t="s">
        <v>42</v>
      </c>
      <c r="D27" s="216">
        <v>2</v>
      </c>
      <c r="E27" s="16">
        <v>2500000</v>
      </c>
      <c r="F27" s="215">
        <f>D27*E27</f>
        <v>5000000</v>
      </c>
      <c r="G27" s="300" t="s">
        <v>42</v>
      </c>
      <c r="H27" s="216">
        <v>2</v>
      </c>
      <c r="I27" s="16">
        <v>2000000</v>
      </c>
      <c r="J27" s="215">
        <f t="shared" si="3"/>
        <v>4000000</v>
      </c>
      <c r="K27" s="215">
        <f t="shared" si="4"/>
        <v>-1000000</v>
      </c>
      <c r="L27" s="424" t="s">
        <v>260</v>
      </c>
    </row>
    <row r="28" spans="1:12" s="211" customFormat="1" ht="51.75" customHeight="1" x14ac:dyDescent="0.25">
      <c r="A28" s="19">
        <v>7</v>
      </c>
      <c r="B28" s="298" t="s">
        <v>158</v>
      </c>
      <c r="C28" s="300" t="s">
        <v>332</v>
      </c>
      <c r="D28" s="214">
        <f>6*2</f>
        <v>12</v>
      </c>
      <c r="E28" s="16">
        <v>400000</v>
      </c>
      <c r="F28" s="215">
        <f>E28*D28</f>
        <v>4800000</v>
      </c>
      <c r="G28" s="300" t="s">
        <v>332</v>
      </c>
      <c r="H28" s="214">
        <v>8</v>
      </c>
      <c r="I28" s="16">
        <v>350000</v>
      </c>
      <c r="J28" s="215">
        <f t="shared" si="3"/>
        <v>2800000</v>
      </c>
      <c r="K28" s="215">
        <f t="shared" si="4"/>
        <v>-2000000</v>
      </c>
      <c r="L28" s="424"/>
    </row>
    <row r="29" spans="1:12" s="211" customFormat="1" ht="31.5" x14ac:dyDescent="0.25">
      <c r="A29" s="19">
        <v>8</v>
      </c>
      <c r="B29" s="298" t="s">
        <v>159</v>
      </c>
      <c r="C29" s="300" t="s">
        <v>33</v>
      </c>
      <c r="D29" s="214">
        <v>12</v>
      </c>
      <c r="E29" s="16">
        <v>200000</v>
      </c>
      <c r="F29" s="215">
        <f>E29*D29</f>
        <v>2400000</v>
      </c>
      <c r="G29" s="300" t="s">
        <v>33</v>
      </c>
      <c r="H29" s="214">
        <v>10</v>
      </c>
      <c r="I29" s="16">
        <v>150000</v>
      </c>
      <c r="J29" s="215">
        <f>I29*H29</f>
        <v>1500000</v>
      </c>
      <c r="K29" s="215">
        <f t="shared" si="4"/>
        <v>-900000</v>
      </c>
      <c r="L29" s="424"/>
    </row>
    <row r="30" spans="1:12" s="211" customFormat="1" ht="57" customHeight="1" x14ac:dyDescent="0.25">
      <c r="A30" s="19">
        <v>9</v>
      </c>
      <c r="B30" s="298" t="s">
        <v>160</v>
      </c>
      <c r="C30" s="300" t="s">
        <v>32</v>
      </c>
      <c r="D30" s="214">
        <v>245</v>
      </c>
      <c r="E30" s="16">
        <v>20000</v>
      </c>
      <c r="F30" s="215">
        <f>E30*D30</f>
        <v>4900000</v>
      </c>
      <c r="G30" s="300" t="s">
        <v>32</v>
      </c>
      <c r="H30" s="214">
        <f>49*4</f>
        <v>196</v>
      </c>
      <c r="I30" s="16">
        <v>2000</v>
      </c>
      <c r="J30" s="215">
        <f t="shared" si="3"/>
        <v>392000</v>
      </c>
      <c r="K30" s="215">
        <f t="shared" si="4"/>
        <v>-4508000</v>
      </c>
      <c r="L30" s="424"/>
    </row>
    <row r="31" spans="1:12" s="211" customFormat="1" ht="53.25" customHeight="1" x14ac:dyDescent="0.25">
      <c r="A31" s="19">
        <v>10</v>
      </c>
      <c r="B31" s="298" t="s">
        <v>355</v>
      </c>
      <c r="C31" s="300"/>
      <c r="D31" s="214"/>
      <c r="E31" s="16">
        <v>0</v>
      </c>
      <c r="F31" s="215">
        <v>500000</v>
      </c>
      <c r="G31" s="300"/>
      <c r="H31" s="214"/>
      <c r="I31" s="16">
        <v>0</v>
      </c>
      <c r="J31" s="215">
        <v>500000</v>
      </c>
      <c r="K31" s="215">
        <f t="shared" si="4"/>
        <v>0</v>
      </c>
      <c r="L31" s="300" t="s">
        <v>259</v>
      </c>
    </row>
    <row r="32" spans="1:12" s="211" customFormat="1" ht="31.5" x14ac:dyDescent="0.25">
      <c r="A32" s="19">
        <v>11</v>
      </c>
      <c r="B32" s="298" t="s">
        <v>155</v>
      </c>
      <c r="C32" s="300" t="s">
        <v>49</v>
      </c>
      <c r="D32" s="214">
        <v>1</v>
      </c>
      <c r="E32" s="16">
        <v>400000</v>
      </c>
      <c r="F32" s="215">
        <f>E32*D32</f>
        <v>400000</v>
      </c>
      <c r="G32" s="300" t="s">
        <v>49</v>
      </c>
      <c r="H32" s="214"/>
      <c r="I32" s="16"/>
      <c r="J32" s="215">
        <f t="shared" si="3"/>
        <v>0</v>
      </c>
      <c r="K32" s="215">
        <f t="shared" si="4"/>
        <v>-400000</v>
      </c>
      <c r="L32" s="300" t="s">
        <v>156</v>
      </c>
    </row>
    <row r="33" spans="1:13" s="234" customFormat="1" ht="31.5" x14ac:dyDescent="0.25">
      <c r="A33" s="19">
        <v>12</v>
      </c>
      <c r="B33" s="298" t="s">
        <v>256</v>
      </c>
      <c r="C33" s="300"/>
      <c r="D33" s="214"/>
      <c r="E33" s="16">
        <v>0</v>
      </c>
      <c r="F33" s="215">
        <f>SUM(F22:F32)*10%</f>
        <v>4340850</v>
      </c>
      <c r="G33" s="300"/>
      <c r="H33" s="214"/>
      <c r="I33" s="16">
        <v>0</v>
      </c>
      <c r="J33" s="215">
        <f>ROUND(SUM(J22:J32)*10%,-3)</f>
        <v>3060000</v>
      </c>
      <c r="K33" s="215">
        <f t="shared" si="4"/>
        <v>-1280850</v>
      </c>
      <c r="L33" s="300" t="s">
        <v>260</v>
      </c>
    </row>
    <row r="34" spans="1:13" s="211" customFormat="1" ht="72" customHeight="1" x14ac:dyDescent="0.25">
      <c r="A34" s="314" t="s">
        <v>44</v>
      </c>
      <c r="B34" s="315" t="s">
        <v>202</v>
      </c>
      <c r="C34" s="258"/>
      <c r="D34" s="259"/>
      <c r="E34" s="285"/>
      <c r="F34" s="285">
        <f>SUM(F35:F45)</f>
        <v>21260000</v>
      </c>
      <c r="G34" s="258"/>
      <c r="H34" s="259"/>
      <c r="I34" s="285"/>
      <c r="J34" s="285">
        <f>SUM(J35:J45)</f>
        <v>15668000</v>
      </c>
      <c r="K34" s="285">
        <f>SUM(K35:K45)</f>
        <v>-5592000</v>
      </c>
      <c r="L34" s="262" t="s">
        <v>333</v>
      </c>
    </row>
    <row r="35" spans="1:13" s="218" customFormat="1" ht="36.75" customHeight="1" x14ac:dyDescent="0.25">
      <c r="A35" s="19">
        <v>1</v>
      </c>
      <c r="B35" s="298" t="s">
        <v>379</v>
      </c>
      <c r="C35" s="19" t="s">
        <v>33</v>
      </c>
      <c r="D35" s="215">
        <v>2</v>
      </c>
      <c r="E35" s="17">
        <v>2500000</v>
      </c>
      <c r="F35" s="215">
        <f>E35*D35</f>
        <v>5000000</v>
      </c>
      <c r="G35" s="19" t="s">
        <v>47</v>
      </c>
      <c r="H35" s="215">
        <v>4</v>
      </c>
      <c r="I35" s="17">
        <v>1300000</v>
      </c>
      <c r="J35" s="215">
        <f>I35*H35</f>
        <v>5200000</v>
      </c>
      <c r="K35" s="215">
        <f t="shared" si="4"/>
        <v>200000</v>
      </c>
      <c r="L35" s="424" t="s">
        <v>260</v>
      </c>
      <c r="M35" s="211"/>
    </row>
    <row r="36" spans="1:13" s="218" customFormat="1" ht="18.75" customHeight="1" x14ac:dyDescent="0.25">
      <c r="A36" s="19">
        <v>2</v>
      </c>
      <c r="B36" s="298" t="s">
        <v>147</v>
      </c>
      <c r="C36" s="19" t="s">
        <v>33</v>
      </c>
      <c r="D36" s="215">
        <v>2</v>
      </c>
      <c r="E36" s="17">
        <v>600000</v>
      </c>
      <c r="F36" s="215">
        <f>E36*D36</f>
        <v>1200000</v>
      </c>
      <c r="G36" s="19" t="s">
        <v>47</v>
      </c>
      <c r="H36" s="215">
        <v>4</v>
      </c>
      <c r="I36" s="17">
        <v>300000</v>
      </c>
      <c r="J36" s="215">
        <f t="shared" ref="J36:J42" si="5">I36*H36</f>
        <v>1200000</v>
      </c>
      <c r="K36" s="215">
        <f t="shared" si="4"/>
        <v>0</v>
      </c>
      <c r="L36" s="424"/>
      <c r="M36" s="211"/>
    </row>
    <row r="37" spans="1:13" s="218" customFormat="1" ht="22.5" customHeight="1" x14ac:dyDescent="0.25">
      <c r="A37" s="19">
        <v>3</v>
      </c>
      <c r="B37" s="298" t="s">
        <v>161</v>
      </c>
      <c r="C37" s="300" t="s">
        <v>162</v>
      </c>
      <c r="D37" s="216">
        <v>40</v>
      </c>
      <c r="E37" s="16">
        <v>10000</v>
      </c>
      <c r="F37" s="215">
        <f>E37*D37</f>
        <v>400000</v>
      </c>
      <c r="G37" s="300" t="s">
        <v>162</v>
      </c>
      <c r="H37" s="216">
        <v>40</v>
      </c>
      <c r="I37" s="16">
        <v>10000</v>
      </c>
      <c r="J37" s="215">
        <f t="shared" si="5"/>
        <v>400000</v>
      </c>
      <c r="K37" s="215">
        <f t="shared" si="4"/>
        <v>0</v>
      </c>
      <c r="L37" s="424" t="s">
        <v>258</v>
      </c>
      <c r="M37" s="211"/>
    </row>
    <row r="38" spans="1:13" s="218" customFormat="1" ht="21.75" customHeight="1" x14ac:dyDescent="0.25">
      <c r="A38" s="19">
        <v>4</v>
      </c>
      <c r="B38" s="298" t="s">
        <v>380</v>
      </c>
      <c r="C38" s="19" t="s">
        <v>33</v>
      </c>
      <c r="D38" s="217">
        <v>2</v>
      </c>
      <c r="E38" s="17">
        <v>1500000</v>
      </c>
      <c r="F38" s="215">
        <f>E38*D38</f>
        <v>3000000</v>
      </c>
      <c r="G38" s="19" t="s">
        <v>33</v>
      </c>
      <c r="H38" s="217">
        <v>2</v>
      </c>
      <c r="I38" s="17">
        <v>1500000</v>
      </c>
      <c r="J38" s="215">
        <f t="shared" si="5"/>
        <v>3000000</v>
      </c>
      <c r="K38" s="215">
        <f t="shared" si="4"/>
        <v>0</v>
      </c>
      <c r="L38" s="424"/>
      <c r="M38" s="211"/>
    </row>
    <row r="39" spans="1:13" s="218" customFormat="1" ht="38.25" customHeight="1" x14ac:dyDescent="0.25">
      <c r="A39" s="19">
        <v>5</v>
      </c>
      <c r="B39" s="298" t="s">
        <v>163</v>
      </c>
      <c r="C39" s="300" t="s">
        <v>42</v>
      </c>
      <c r="D39" s="216">
        <v>1</v>
      </c>
      <c r="E39" s="16">
        <v>2500000</v>
      </c>
      <c r="F39" s="215">
        <f>D39*E39</f>
        <v>2500000</v>
      </c>
      <c r="G39" s="300" t="s">
        <v>42</v>
      </c>
      <c r="H39" s="216">
        <v>1</v>
      </c>
      <c r="I39" s="16">
        <v>2000000</v>
      </c>
      <c r="J39" s="215">
        <f t="shared" si="5"/>
        <v>2000000</v>
      </c>
      <c r="K39" s="215">
        <f t="shared" si="4"/>
        <v>-500000</v>
      </c>
      <c r="L39" s="424" t="s">
        <v>260</v>
      </c>
      <c r="M39" s="211"/>
    </row>
    <row r="40" spans="1:13" s="218" customFormat="1" ht="57" customHeight="1" x14ac:dyDescent="0.25">
      <c r="A40" s="19">
        <v>6</v>
      </c>
      <c r="B40" s="298" t="s">
        <v>164</v>
      </c>
      <c r="C40" s="300" t="s">
        <v>332</v>
      </c>
      <c r="D40" s="214">
        <v>6</v>
      </c>
      <c r="E40" s="16">
        <v>400000</v>
      </c>
      <c r="F40" s="215">
        <f>E40*D40</f>
        <v>2400000</v>
      </c>
      <c r="G40" s="300" t="s">
        <v>332</v>
      </c>
      <c r="H40" s="214">
        <v>4</v>
      </c>
      <c r="I40" s="16">
        <v>350000</v>
      </c>
      <c r="J40" s="215">
        <f t="shared" si="5"/>
        <v>1400000</v>
      </c>
      <c r="K40" s="215">
        <f t="shared" si="4"/>
        <v>-1000000</v>
      </c>
      <c r="L40" s="424"/>
      <c r="M40" s="211"/>
    </row>
    <row r="41" spans="1:13" s="218" customFormat="1" ht="46.5" customHeight="1" x14ac:dyDescent="0.25">
      <c r="A41" s="19">
        <v>7</v>
      </c>
      <c r="B41" s="298" t="s">
        <v>165</v>
      </c>
      <c r="C41" s="300" t="s">
        <v>33</v>
      </c>
      <c r="D41" s="214">
        <v>8</v>
      </c>
      <c r="E41" s="16">
        <v>200000</v>
      </c>
      <c r="F41" s="215">
        <f>E41*D41</f>
        <v>1600000</v>
      </c>
      <c r="G41" s="300" t="s">
        <v>33</v>
      </c>
      <c r="H41" s="214">
        <v>6</v>
      </c>
      <c r="I41" s="16">
        <v>150000</v>
      </c>
      <c r="J41" s="215">
        <f t="shared" si="5"/>
        <v>900000</v>
      </c>
      <c r="K41" s="215">
        <f t="shared" si="4"/>
        <v>-700000</v>
      </c>
      <c r="L41" s="424"/>
      <c r="M41" s="211"/>
    </row>
    <row r="42" spans="1:13" s="218" customFormat="1" ht="57" customHeight="1" x14ac:dyDescent="0.25">
      <c r="A42" s="19">
        <v>8</v>
      </c>
      <c r="B42" s="298" t="s">
        <v>166</v>
      </c>
      <c r="C42" s="300" t="s">
        <v>32</v>
      </c>
      <c r="D42" s="214">
        <v>84</v>
      </c>
      <c r="E42" s="16">
        <v>40000</v>
      </c>
      <c r="F42" s="215">
        <f>E42*D42</f>
        <v>3360000</v>
      </c>
      <c r="G42" s="300" t="s">
        <v>32</v>
      </c>
      <c r="H42" s="214">
        <f>42*2</f>
        <v>84</v>
      </c>
      <c r="I42" s="16">
        <v>2000</v>
      </c>
      <c r="J42" s="215">
        <f t="shared" si="5"/>
        <v>168000</v>
      </c>
      <c r="K42" s="215">
        <f t="shared" si="4"/>
        <v>-3192000</v>
      </c>
      <c r="L42" s="424"/>
      <c r="M42" s="211"/>
    </row>
    <row r="43" spans="1:13" s="218" customFormat="1" ht="56.25" customHeight="1" x14ac:dyDescent="0.25">
      <c r="A43" s="19">
        <v>9</v>
      </c>
      <c r="B43" s="298" t="s">
        <v>167</v>
      </c>
      <c r="C43" s="300"/>
      <c r="D43" s="214"/>
      <c r="E43" s="16">
        <v>0</v>
      </c>
      <c r="F43" s="215">
        <v>1000000</v>
      </c>
      <c r="G43" s="300"/>
      <c r="H43" s="214"/>
      <c r="I43" s="16">
        <v>0</v>
      </c>
      <c r="J43" s="215">
        <v>1000000</v>
      </c>
      <c r="K43" s="215">
        <f t="shared" si="4"/>
        <v>0</v>
      </c>
      <c r="L43" s="300" t="s">
        <v>259</v>
      </c>
      <c r="M43" s="211"/>
    </row>
    <row r="44" spans="1:13" s="218" customFormat="1" ht="36" customHeight="1" x14ac:dyDescent="0.25">
      <c r="A44" s="19">
        <v>10</v>
      </c>
      <c r="B44" s="298" t="s">
        <v>155</v>
      </c>
      <c r="C44" s="300" t="s">
        <v>49</v>
      </c>
      <c r="D44" s="214">
        <v>1</v>
      </c>
      <c r="E44" s="16">
        <v>400000</v>
      </c>
      <c r="F44" s="215">
        <f>E44*D44</f>
        <v>400000</v>
      </c>
      <c r="G44" s="300" t="s">
        <v>49</v>
      </c>
      <c r="H44" s="214"/>
      <c r="I44" s="16"/>
      <c r="J44" s="215">
        <f>I44*H44</f>
        <v>0</v>
      </c>
      <c r="K44" s="215">
        <f t="shared" si="4"/>
        <v>-400000</v>
      </c>
      <c r="L44" s="300" t="s">
        <v>156</v>
      </c>
      <c r="M44" s="211"/>
    </row>
    <row r="45" spans="1:13" s="218" customFormat="1" ht="38.25" customHeight="1" x14ac:dyDescent="0.25">
      <c r="A45" s="19">
        <v>11</v>
      </c>
      <c r="B45" s="298" t="s">
        <v>168</v>
      </c>
      <c r="C45" s="300" t="s">
        <v>41</v>
      </c>
      <c r="D45" s="214">
        <v>40</v>
      </c>
      <c r="E45" s="16">
        <v>10000</v>
      </c>
      <c r="F45" s="215">
        <f>E45*D45</f>
        <v>400000</v>
      </c>
      <c r="G45" s="300" t="s">
        <v>41</v>
      </c>
      <c r="H45" s="214">
        <v>40</v>
      </c>
      <c r="I45" s="16">
        <v>10000</v>
      </c>
      <c r="J45" s="215">
        <f>I45*H45</f>
        <v>400000</v>
      </c>
      <c r="K45" s="215">
        <f t="shared" si="4"/>
        <v>0</v>
      </c>
      <c r="L45" s="300" t="s">
        <v>258</v>
      </c>
      <c r="M45" s="211"/>
    </row>
    <row r="46" spans="1:13" s="218" customFormat="1" ht="47.25" x14ac:dyDescent="0.25">
      <c r="A46" s="314" t="s">
        <v>169</v>
      </c>
      <c r="B46" s="164" t="s">
        <v>201</v>
      </c>
      <c r="C46" s="258"/>
      <c r="D46" s="259"/>
      <c r="E46" s="285"/>
      <c r="F46" s="285">
        <f>SUM(F47:F57)</f>
        <v>21260000</v>
      </c>
      <c r="G46" s="258"/>
      <c r="H46" s="259"/>
      <c r="I46" s="285"/>
      <c r="J46" s="285">
        <f>SUM(J47:J57)</f>
        <v>15668000</v>
      </c>
      <c r="K46" s="285">
        <f>SUM(K47:K57)</f>
        <v>-5592000</v>
      </c>
      <c r="L46" s="262" t="s">
        <v>333</v>
      </c>
      <c r="M46" s="211"/>
    </row>
    <row r="47" spans="1:13" s="218" customFormat="1" ht="39.75" customHeight="1" x14ac:dyDescent="0.25">
      <c r="A47" s="19">
        <v>1</v>
      </c>
      <c r="B47" s="298" t="s">
        <v>379</v>
      </c>
      <c r="C47" s="19" t="s">
        <v>33</v>
      </c>
      <c r="D47" s="215">
        <v>2</v>
      </c>
      <c r="E47" s="17">
        <v>2500000</v>
      </c>
      <c r="F47" s="215">
        <f>E47*D47</f>
        <v>5000000</v>
      </c>
      <c r="G47" s="19" t="s">
        <v>47</v>
      </c>
      <c r="H47" s="215">
        <v>4</v>
      </c>
      <c r="I47" s="17">
        <v>1300000</v>
      </c>
      <c r="J47" s="215">
        <f>I47*H47</f>
        <v>5200000</v>
      </c>
      <c r="K47" s="215">
        <f t="shared" si="4"/>
        <v>200000</v>
      </c>
      <c r="L47" s="424" t="s">
        <v>260</v>
      </c>
      <c r="M47" s="211"/>
    </row>
    <row r="48" spans="1:13" s="218" customFormat="1" ht="22.5" customHeight="1" x14ac:dyDescent="0.25">
      <c r="A48" s="19">
        <v>2</v>
      </c>
      <c r="B48" s="298" t="s">
        <v>147</v>
      </c>
      <c r="C48" s="19" t="s">
        <v>33</v>
      </c>
      <c r="D48" s="215">
        <v>2</v>
      </c>
      <c r="E48" s="17">
        <v>600000</v>
      </c>
      <c r="F48" s="215">
        <f>E48*D48</f>
        <v>1200000</v>
      </c>
      <c r="G48" s="19" t="s">
        <v>47</v>
      </c>
      <c r="H48" s="215">
        <v>4</v>
      </c>
      <c r="I48" s="17">
        <v>300000</v>
      </c>
      <c r="J48" s="215">
        <f t="shared" ref="J48:J57" si="6">I48*H48</f>
        <v>1200000</v>
      </c>
      <c r="K48" s="215">
        <f t="shared" si="4"/>
        <v>0</v>
      </c>
      <c r="L48" s="424"/>
      <c r="M48" s="211"/>
    </row>
    <row r="49" spans="1:13" s="218" customFormat="1" ht="23.25" customHeight="1" x14ac:dyDescent="0.25">
      <c r="A49" s="19">
        <v>3</v>
      </c>
      <c r="B49" s="298" t="s">
        <v>161</v>
      </c>
      <c r="C49" s="300" t="s">
        <v>162</v>
      </c>
      <c r="D49" s="216">
        <v>40</v>
      </c>
      <c r="E49" s="16">
        <v>10000</v>
      </c>
      <c r="F49" s="215">
        <f>E49*D49</f>
        <v>400000</v>
      </c>
      <c r="G49" s="300" t="s">
        <v>162</v>
      </c>
      <c r="H49" s="216">
        <v>40</v>
      </c>
      <c r="I49" s="16">
        <v>10000</v>
      </c>
      <c r="J49" s="215">
        <f t="shared" si="6"/>
        <v>400000</v>
      </c>
      <c r="K49" s="215">
        <f t="shared" si="4"/>
        <v>0</v>
      </c>
      <c r="L49" s="424" t="s">
        <v>258</v>
      </c>
      <c r="M49" s="211"/>
    </row>
    <row r="50" spans="1:13" s="218" customFormat="1" ht="24" customHeight="1" x14ac:dyDescent="0.25">
      <c r="A50" s="19">
        <v>4</v>
      </c>
      <c r="B50" s="298" t="s">
        <v>381</v>
      </c>
      <c r="C50" s="19" t="s">
        <v>33</v>
      </c>
      <c r="D50" s="217">
        <v>2</v>
      </c>
      <c r="E50" s="17">
        <v>1500000</v>
      </c>
      <c r="F50" s="215">
        <f>E50*D50</f>
        <v>3000000</v>
      </c>
      <c r="G50" s="19" t="s">
        <v>33</v>
      </c>
      <c r="H50" s="217">
        <v>2</v>
      </c>
      <c r="I50" s="17">
        <v>1500000</v>
      </c>
      <c r="J50" s="215">
        <f t="shared" si="6"/>
        <v>3000000</v>
      </c>
      <c r="K50" s="215">
        <f t="shared" si="4"/>
        <v>0</v>
      </c>
      <c r="L50" s="424"/>
      <c r="M50" s="211"/>
    </row>
    <row r="51" spans="1:13" s="218" customFormat="1" ht="36.75" customHeight="1" x14ac:dyDescent="0.25">
      <c r="A51" s="19">
        <v>5</v>
      </c>
      <c r="B51" s="298" t="s">
        <v>163</v>
      </c>
      <c r="C51" s="300" t="s">
        <v>42</v>
      </c>
      <c r="D51" s="216">
        <v>1</v>
      </c>
      <c r="E51" s="16">
        <v>2500000</v>
      </c>
      <c r="F51" s="215">
        <f>D51*E51</f>
        <v>2500000</v>
      </c>
      <c r="G51" s="300" t="s">
        <v>42</v>
      </c>
      <c r="H51" s="216">
        <v>1</v>
      </c>
      <c r="I51" s="16">
        <v>2000000</v>
      </c>
      <c r="J51" s="215">
        <f t="shared" si="6"/>
        <v>2000000</v>
      </c>
      <c r="K51" s="215">
        <f t="shared" si="4"/>
        <v>-500000</v>
      </c>
      <c r="L51" s="424" t="s">
        <v>260</v>
      </c>
      <c r="M51" s="211"/>
    </row>
    <row r="52" spans="1:13" s="218" customFormat="1" ht="54.75" customHeight="1" x14ac:dyDescent="0.25">
      <c r="A52" s="19">
        <v>6</v>
      </c>
      <c r="B52" s="298" t="s">
        <v>164</v>
      </c>
      <c r="C52" s="300" t="s">
        <v>332</v>
      </c>
      <c r="D52" s="214">
        <v>6</v>
      </c>
      <c r="E52" s="16">
        <v>400000</v>
      </c>
      <c r="F52" s="215">
        <f>E52*D52</f>
        <v>2400000</v>
      </c>
      <c r="G52" s="300" t="s">
        <v>335</v>
      </c>
      <c r="H52" s="214">
        <v>4</v>
      </c>
      <c r="I52" s="16">
        <v>350000</v>
      </c>
      <c r="J52" s="215">
        <f t="shared" si="6"/>
        <v>1400000</v>
      </c>
      <c r="K52" s="215">
        <f t="shared" si="4"/>
        <v>-1000000</v>
      </c>
      <c r="L52" s="424"/>
      <c r="M52" s="211"/>
    </row>
    <row r="53" spans="1:13" s="218" customFormat="1" ht="31.5" x14ac:dyDescent="0.25">
      <c r="A53" s="19">
        <v>7</v>
      </c>
      <c r="B53" s="298" t="s">
        <v>165</v>
      </c>
      <c r="C53" s="300" t="s">
        <v>33</v>
      </c>
      <c r="D53" s="214">
        <v>8</v>
      </c>
      <c r="E53" s="16">
        <v>200000</v>
      </c>
      <c r="F53" s="215">
        <f>E53*D53</f>
        <v>1600000</v>
      </c>
      <c r="G53" s="300" t="s">
        <v>33</v>
      </c>
      <c r="H53" s="214">
        <v>6</v>
      </c>
      <c r="I53" s="16">
        <v>150000</v>
      </c>
      <c r="J53" s="215">
        <f t="shared" si="6"/>
        <v>900000</v>
      </c>
      <c r="K53" s="215">
        <f t="shared" si="4"/>
        <v>-700000</v>
      </c>
      <c r="L53" s="424"/>
      <c r="M53" s="211"/>
    </row>
    <row r="54" spans="1:13" s="218" customFormat="1" ht="58.5" customHeight="1" x14ac:dyDescent="0.25">
      <c r="A54" s="19">
        <v>8</v>
      </c>
      <c r="B54" s="298" t="s">
        <v>170</v>
      </c>
      <c r="C54" s="300" t="s">
        <v>32</v>
      </c>
      <c r="D54" s="214">
        <v>84</v>
      </c>
      <c r="E54" s="16">
        <v>40000</v>
      </c>
      <c r="F54" s="215">
        <f>E54*D54</f>
        <v>3360000</v>
      </c>
      <c r="G54" s="300" t="s">
        <v>32</v>
      </c>
      <c r="H54" s="214">
        <v>84</v>
      </c>
      <c r="I54" s="16">
        <v>2000</v>
      </c>
      <c r="J54" s="215">
        <f t="shared" si="6"/>
        <v>168000</v>
      </c>
      <c r="K54" s="215">
        <f t="shared" si="4"/>
        <v>-3192000</v>
      </c>
      <c r="L54" s="424"/>
      <c r="M54" s="211"/>
    </row>
    <row r="55" spans="1:13" s="218" customFormat="1" ht="61.5" customHeight="1" x14ac:dyDescent="0.25">
      <c r="A55" s="19">
        <v>9</v>
      </c>
      <c r="B55" s="298" t="s">
        <v>334</v>
      </c>
      <c r="C55" s="300"/>
      <c r="D55" s="214"/>
      <c r="E55" s="16">
        <v>0</v>
      </c>
      <c r="F55" s="215">
        <v>1000000</v>
      </c>
      <c r="G55" s="300"/>
      <c r="H55" s="214"/>
      <c r="I55" s="16">
        <v>0</v>
      </c>
      <c r="J55" s="215">
        <v>1000000</v>
      </c>
      <c r="K55" s="215">
        <f t="shared" si="4"/>
        <v>0</v>
      </c>
      <c r="L55" s="300" t="s">
        <v>259</v>
      </c>
      <c r="M55" s="211"/>
    </row>
    <row r="56" spans="1:13" s="218" customFormat="1" ht="31.5" x14ac:dyDescent="0.25">
      <c r="A56" s="19">
        <v>10</v>
      </c>
      <c r="B56" s="298" t="s">
        <v>155</v>
      </c>
      <c r="C56" s="300" t="s">
        <v>49</v>
      </c>
      <c r="D56" s="214">
        <v>1</v>
      </c>
      <c r="E56" s="16">
        <v>400000</v>
      </c>
      <c r="F56" s="215">
        <f>E56*D56</f>
        <v>400000</v>
      </c>
      <c r="G56" s="300" t="s">
        <v>49</v>
      </c>
      <c r="H56" s="214"/>
      <c r="I56" s="16"/>
      <c r="J56" s="215">
        <f t="shared" si="6"/>
        <v>0</v>
      </c>
      <c r="K56" s="215">
        <f t="shared" si="4"/>
        <v>-400000</v>
      </c>
      <c r="L56" s="300" t="s">
        <v>156</v>
      </c>
      <c r="M56" s="211"/>
    </row>
    <row r="57" spans="1:13" s="218" customFormat="1" ht="31.5" x14ac:dyDescent="0.25">
      <c r="A57" s="219">
        <v>11</v>
      </c>
      <c r="B57" s="220" t="s">
        <v>168</v>
      </c>
      <c r="C57" s="221" t="s">
        <v>41</v>
      </c>
      <c r="D57" s="222">
        <v>40</v>
      </c>
      <c r="E57" s="223">
        <v>10000</v>
      </c>
      <c r="F57" s="224">
        <f>E57*D57</f>
        <v>400000</v>
      </c>
      <c r="G57" s="221" t="s">
        <v>41</v>
      </c>
      <c r="H57" s="222">
        <v>40</v>
      </c>
      <c r="I57" s="223">
        <v>10000</v>
      </c>
      <c r="J57" s="224">
        <f t="shared" si="6"/>
        <v>400000</v>
      </c>
      <c r="K57" s="224">
        <f t="shared" si="4"/>
        <v>0</v>
      </c>
      <c r="L57" s="221" t="s">
        <v>258</v>
      </c>
      <c r="M57" s="211"/>
    </row>
  </sheetData>
  <mergeCells count="21">
    <mergeCell ref="L39:L42"/>
    <mergeCell ref="L47:L48"/>
    <mergeCell ref="L49:L50"/>
    <mergeCell ref="L51:L54"/>
    <mergeCell ref="L22:L23"/>
    <mergeCell ref="L24:L26"/>
    <mergeCell ref="L27:L30"/>
    <mergeCell ref="L35:L36"/>
    <mergeCell ref="L37:L38"/>
    <mergeCell ref="L9:L10"/>
    <mergeCell ref="L11:L13"/>
    <mergeCell ref="L14:L17"/>
    <mergeCell ref="A1:B1"/>
    <mergeCell ref="A2:L2"/>
    <mergeCell ref="A3:L3"/>
    <mergeCell ref="A5:A6"/>
    <mergeCell ref="B5:B6"/>
    <mergeCell ref="L5:L6"/>
    <mergeCell ref="C5:F5"/>
    <mergeCell ref="G5:J5"/>
    <mergeCell ref="K5:K6"/>
  </mergeCells>
  <pageMargins left="0.59055118110236227" right="0.19685039370078741" top="0.19685039370078741" bottom="0.39370078740157483" header="0.19685039370078741" footer="0.19685039370078741"/>
  <pageSetup paperSize="9" scale="85" firstPageNumber="28" orientation="landscape" useFirstPageNumber="1" r:id="rId1"/>
  <headerFooter>
    <oddFooter>&amp;C&amp;P</oddFooter>
  </headerFooter>
  <colBreaks count="1" manualBreakCount="1">
    <brk id="1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2ec76affdffe7c8b</MaTinBai>
    <_dlc_DocId xmlns="ae4e42cd-c673-4541-a17d-d353a4125f5e">DDYPFUVZ5X6F-6-4975</_dlc_DocId>
    <_dlc_DocIdUrl xmlns="ae4e42cd-c673-4541-a17d-d353a4125f5e">
      <Url>https://dbdc.backan.gov.vn/_layouts/15/DocIdRedir.aspx?ID=DDYPFUVZ5X6F-6-4975</Url>
      <Description>DDYPFUVZ5X6F-6-4975</Description>
    </_dlc_DocIdUrl>
  </documentManagement>
</p:properties>
</file>

<file path=customXml/itemProps1.xml><?xml version="1.0" encoding="utf-8"?>
<ds:datastoreItem xmlns:ds="http://schemas.openxmlformats.org/officeDocument/2006/customXml" ds:itemID="{F7E65715-4472-4FE0-82DE-0FA9906CA746}"/>
</file>

<file path=customXml/itemProps2.xml><?xml version="1.0" encoding="utf-8"?>
<ds:datastoreItem xmlns:ds="http://schemas.openxmlformats.org/officeDocument/2006/customXml" ds:itemID="{C3C9089E-ACC1-465A-8E3B-2362AE98B790}"/>
</file>

<file path=customXml/itemProps3.xml><?xml version="1.0" encoding="utf-8"?>
<ds:datastoreItem xmlns:ds="http://schemas.openxmlformats.org/officeDocument/2006/customXml" ds:itemID="{A8EF32EF-E9F2-401E-B1F6-7AB3D4118D56}"/>
</file>

<file path=customXml/itemProps4.xml><?xml version="1.0" encoding="utf-8"?>
<ds:datastoreItem xmlns:ds="http://schemas.openxmlformats.org/officeDocument/2006/customXml" ds:itemID="{D9B9230A-71F6-4E21-8C9E-7A63EDA520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Biểu kèm theo dự thảo QĐ</vt:lpstr>
      <vt:lpstr>Biểu kèm theo TTr</vt:lpstr>
      <vt:lpstr>Biểu 01 THTM</vt:lpstr>
      <vt:lpstr>B2-Ban Tổ chức TU</vt:lpstr>
      <vt:lpstr>B3-Ban Dân vận TU</vt:lpstr>
      <vt:lpstr>B4-Trường Chính trị</vt:lpstr>
      <vt:lpstr>B5-Sở Nội vụ</vt:lpstr>
      <vt:lpstr>B5-Sở Nông nghiệp và PTNT</vt:lpstr>
      <vt:lpstr>'B2-Ban Tổ chức TU'!Print_Area</vt:lpstr>
      <vt:lpstr>'B3-Ban Dân vận TU'!Print_Area</vt:lpstr>
      <vt:lpstr>'B4-Trường Chính trị'!Print_Area</vt:lpstr>
      <vt:lpstr>'B5-Sở Nội vụ'!Print_Area</vt:lpstr>
      <vt:lpstr>'B5-Sở Nông nghiệp và PTNT'!Print_Area</vt:lpstr>
      <vt:lpstr>'Biểu 01 THTM'!Print_Area</vt:lpstr>
      <vt:lpstr>'Biểu kèm theo TTr'!Print_Area</vt:lpstr>
      <vt:lpstr>'B2-Ban Tổ chức TU'!Print_Titles</vt:lpstr>
      <vt:lpstr>'B3-Ban Dân vận TU'!Print_Titles</vt:lpstr>
      <vt:lpstr>'B4-Trường Chính trị'!Print_Titles</vt:lpstr>
      <vt:lpstr>'B5-Sở Nội vụ'!Print_Titles</vt:lpstr>
      <vt:lpstr>'B5-Sở Nông nghiệp và PTNT'!Print_Titles</vt:lpstr>
      <vt:lpstr>'Biểu 01 THTM'!Print_Titles</vt:lpstr>
      <vt:lpstr>'Biểu kèm theo dự thảo QĐ'!Print_Titles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loan_pc</dc:creator>
  <cp:lastModifiedBy>Đồng Thanh Hoàn</cp:lastModifiedBy>
  <cp:lastPrinted>2023-02-10T13:58:44Z</cp:lastPrinted>
  <dcterms:created xsi:type="dcterms:W3CDTF">2022-05-06T01:28:16Z</dcterms:created>
  <dcterms:modified xsi:type="dcterms:W3CDTF">2023-02-10T14:51:13Z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65c923b9-7590-4a8c-90f4-f5c3f71edb3e</vt:lpwstr>
  </property>
</Properties>
</file>